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KWO68\Desktop\dla percz\CENNIKI BIJAK\"/>
    </mc:Choice>
  </mc:AlternateContent>
  <xr:revisionPtr revIDLastSave="0" documentId="13_ncr:1_{5DAE4EAB-119E-4064-AF27-7FDDE7C2479A}" xr6:coauthVersionLast="47" xr6:coauthVersionMax="47" xr10:uidLastSave="{00000000-0000-0000-0000-000000000000}"/>
  <bookViews>
    <workbookView xWindow="-30828" yWindow="-108" windowWidth="30936" windowHeight="16776" xr2:uid="{00000000-000D-0000-FFFF-FFFF00000000}"/>
  </bookViews>
  <sheets>
    <sheet name="Sheet3" sheetId="1" r:id="rId1"/>
    <sheet name="Sheet1" sheetId="2" state="hidden" r:id="rId2"/>
  </sheets>
  <definedNames>
    <definedName name="_xlnm.Print_Area" localSheetId="0">Sheet3!$B$2:$R$102</definedName>
    <definedName name="_xlnm.Print_Titles" localSheetId="0">Sheet3!$2:$10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2" i="1" l="1"/>
  <c r="Q14" i="1"/>
  <c r="Q15" i="1"/>
  <c r="Q16" i="1"/>
  <c r="Q17" i="1"/>
  <c r="Q18" i="1"/>
  <c r="Q19" i="1"/>
  <c r="Q27" i="1"/>
  <c r="Q30" i="1"/>
  <c r="Q31" i="1"/>
  <c r="Q32" i="1"/>
  <c r="Q37" i="1"/>
  <c r="Q40" i="1"/>
  <c r="Q44" i="1"/>
  <c r="Q46" i="1"/>
  <c r="Q48" i="1"/>
  <c r="Q49" i="1"/>
  <c r="Q51" i="1"/>
  <c r="Q55" i="1"/>
  <c r="Q56" i="1"/>
  <c r="Q57" i="1"/>
  <c r="Q58" i="1"/>
  <c r="Q59" i="1"/>
  <c r="Q63" i="1"/>
  <c r="Q64" i="1"/>
  <c r="Q65" i="1"/>
  <c r="Q72" i="1"/>
  <c r="Q73" i="1"/>
  <c r="Q77" i="1"/>
  <c r="Q79" i="1"/>
  <c r="Q93" i="1"/>
  <c r="Q94" i="1"/>
  <c r="Q95" i="1"/>
  <c r="Q96" i="1"/>
  <c r="Q97" i="1"/>
  <c r="Q99" i="1"/>
  <c r="Q100" i="1"/>
  <c r="O14" i="1" l="1"/>
  <c r="O15" i="1"/>
  <c r="O16" i="1"/>
  <c r="O17" i="1"/>
  <c r="O18" i="1"/>
  <c r="O19" i="1"/>
  <c r="O27" i="1"/>
  <c r="O30" i="1"/>
  <c r="O31" i="1"/>
  <c r="O32" i="1"/>
  <c r="O37" i="1"/>
  <c r="O40" i="1"/>
  <c r="O44" i="1"/>
  <c r="O46" i="1"/>
  <c r="O48" i="1"/>
  <c r="O49" i="1"/>
  <c r="O51" i="1"/>
  <c r="O55" i="1"/>
  <c r="O56" i="1"/>
  <c r="O57" i="1"/>
  <c r="O58" i="1"/>
  <c r="O59" i="1"/>
  <c r="O63" i="1"/>
  <c r="O64" i="1"/>
  <c r="O65" i="1"/>
  <c r="O72" i="1"/>
  <c r="O73" i="1"/>
  <c r="O77" i="1"/>
  <c r="O79" i="1"/>
  <c r="O93" i="1"/>
  <c r="O94" i="1"/>
  <c r="O95" i="1"/>
  <c r="O96" i="1"/>
  <c r="O97" i="1"/>
  <c r="O99" i="1"/>
  <c r="O100" i="1"/>
  <c r="R14" i="1"/>
  <c r="R15" i="1"/>
  <c r="R16" i="1"/>
  <c r="R17" i="1"/>
  <c r="R18" i="1"/>
  <c r="R19" i="1"/>
  <c r="R27" i="1"/>
  <c r="R30" i="1"/>
  <c r="R31" i="1"/>
  <c r="R32" i="1"/>
  <c r="R37" i="1"/>
  <c r="R40" i="1"/>
  <c r="R44" i="1"/>
  <c r="R46" i="1"/>
  <c r="R48" i="1"/>
  <c r="R49" i="1"/>
  <c r="R51" i="1"/>
  <c r="R55" i="1"/>
  <c r="R56" i="1"/>
  <c r="R57" i="1"/>
  <c r="R58" i="1"/>
  <c r="R59" i="1"/>
  <c r="R63" i="1"/>
  <c r="R64" i="1"/>
  <c r="R65" i="1"/>
  <c r="R72" i="1"/>
  <c r="R73" i="1"/>
  <c r="R77" i="1"/>
  <c r="R79" i="1"/>
  <c r="R93" i="1"/>
  <c r="R94" i="1"/>
  <c r="R95" i="1"/>
  <c r="R96" i="1"/>
  <c r="R97" i="1"/>
  <c r="R99" i="1"/>
  <c r="R10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K11" i="1" l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N95" i="1" l="1"/>
  <c r="N56" i="1"/>
  <c r="N32" i="1"/>
  <c r="N64" i="1"/>
  <c r="N48" i="1"/>
  <c r="N40" i="1"/>
  <c r="N16" i="1"/>
  <c r="N94" i="1"/>
  <c r="N63" i="1"/>
  <c r="N55" i="1"/>
  <c r="N31" i="1"/>
  <c r="N15" i="1"/>
  <c r="N83" i="1"/>
  <c r="R83" i="1" s="1"/>
  <c r="N74" i="1"/>
  <c r="R74" i="1" s="1"/>
  <c r="N39" i="1"/>
  <c r="R39" i="1" s="1"/>
  <c r="N96" i="1"/>
  <c r="N92" i="1"/>
  <c r="R92" i="1" s="1"/>
  <c r="N84" i="1"/>
  <c r="R84" i="1" s="1"/>
  <c r="N76" i="1"/>
  <c r="R76" i="1" s="1"/>
  <c r="N65" i="1"/>
  <c r="N57" i="1"/>
  <c r="N49" i="1"/>
  <c r="N41" i="1"/>
  <c r="R41" i="1" s="1"/>
  <c r="N33" i="1"/>
  <c r="R33" i="1" s="1"/>
  <c r="N25" i="1"/>
  <c r="R25" i="1" s="1"/>
  <c r="N17" i="1"/>
  <c r="N24" i="1"/>
  <c r="R24" i="1" s="1"/>
  <c r="N90" i="1"/>
  <c r="R90" i="1" s="1"/>
  <c r="N23" i="1"/>
  <c r="R23" i="1" s="1"/>
  <c r="N101" i="1"/>
  <c r="R101" i="1" s="1"/>
  <c r="N93" i="1"/>
  <c r="N89" i="1"/>
  <c r="R89" i="1" s="1"/>
  <c r="N81" i="1"/>
  <c r="R81" i="1" s="1"/>
  <c r="N73" i="1"/>
  <c r="N62" i="1"/>
  <c r="R62" i="1" s="1"/>
  <c r="N54" i="1"/>
  <c r="R54" i="1" s="1"/>
  <c r="N46" i="1"/>
  <c r="N38" i="1"/>
  <c r="R38" i="1" s="1"/>
  <c r="N30" i="1"/>
  <c r="N22" i="1"/>
  <c r="R22" i="1" s="1"/>
  <c r="O22" i="1" s="1"/>
  <c r="N14" i="1"/>
  <c r="N75" i="1"/>
  <c r="R75" i="1" s="1"/>
  <c r="N100" i="1"/>
  <c r="N88" i="1"/>
  <c r="R88" i="1" s="1"/>
  <c r="N80" i="1"/>
  <c r="R80" i="1" s="1"/>
  <c r="N72" i="1"/>
  <c r="N69" i="1"/>
  <c r="R69" i="1" s="1"/>
  <c r="N61" i="1"/>
  <c r="R61" i="1" s="1"/>
  <c r="N53" i="1"/>
  <c r="R53" i="1" s="1"/>
  <c r="N45" i="1"/>
  <c r="R45" i="1" s="1"/>
  <c r="N37" i="1"/>
  <c r="N29" i="1"/>
  <c r="R29" i="1" s="1"/>
  <c r="N21" i="1"/>
  <c r="R21" i="1" s="1"/>
  <c r="N13" i="1"/>
  <c r="R13" i="1" s="1"/>
  <c r="N99" i="1"/>
  <c r="N87" i="1"/>
  <c r="R87" i="1" s="1"/>
  <c r="N79" i="1"/>
  <c r="N71" i="1"/>
  <c r="R71" i="1" s="1"/>
  <c r="N68" i="1"/>
  <c r="R68" i="1" s="1"/>
  <c r="N60" i="1"/>
  <c r="R60" i="1" s="1"/>
  <c r="N52" i="1"/>
  <c r="R52" i="1" s="1"/>
  <c r="N44" i="1"/>
  <c r="N36" i="1"/>
  <c r="R36" i="1" s="1"/>
  <c r="N28" i="1"/>
  <c r="R28" i="1" s="1"/>
  <c r="N20" i="1"/>
  <c r="R20" i="1" s="1"/>
  <c r="N12" i="1"/>
  <c r="R12" i="1" s="1"/>
  <c r="N82" i="1"/>
  <c r="R82" i="1" s="1"/>
  <c r="N47" i="1"/>
  <c r="R47" i="1" s="1"/>
  <c r="N98" i="1"/>
  <c r="R98" i="1" s="1"/>
  <c r="N86" i="1"/>
  <c r="R86" i="1" s="1"/>
  <c r="N78" i="1"/>
  <c r="R78" i="1" s="1"/>
  <c r="N70" i="1"/>
  <c r="R70" i="1" s="1"/>
  <c r="N67" i="1"/>
  <c r="R67" i="1" s="1"/>
  <c r="N59" i="1"/>
  <c r="N51" i="1"/>
  <c r="N43" i="1"/>
  <c r="R43" i="1" s="1"/>
  <c r="N35" i="1"/>
  <c r="R35" i="1" s="1"/>
  <c r="N27" i="1"/>
  <c r="N19" i="1"/>
  <c r="N11" i="1"/>
  <c r="R11" i="1" s="1"/>
  <c r="N91" i="1"/>
  <c r="R91" i="1" s="1"/>
  <c r="N97" i="1"/>
  <c r="N85" i="1"/>
  <c r="R85" i="1" s="1"/>
  <c r="N77" i="1"/>
  <c r="N66" i="1"/>
  <c r="R66" i="1" s="1"/>
  <c r="N58" i="1"/>
  <c r="N50" i="1"/>
  <c r="R50" i="1" s="1"/>
  <c r="N42" i="1"/>
  <c r="R42" i="1" s="1"/>
  <c r="N34" i="1"/>
  <c r="R34" i="1" s="1"/>
  <c r="N26" i="1"/>
  <c r="R26" i="1" s="1"/>
  <c r="N18" i="1"/>
  <c r="O52" i="1" l="1"/>
  <c r="Q52" i="1"/>
  <c r="O61" i="1"/>
  <c r="Q61" i="1"/>
  <c r="O39" i="1"/>
  <c r="Q39" i="1"/>
  <c r="O11" i="1"/>
  <c r="Q11" i="1"/>
  <c r="O71" i="1"/>
  <c r="Q71" i="1"/>
  <c r="O80" i="1"/>
  <c r="Q80" i="1"/>
  <c r="O89" i="1"/>
  <c r="Q89" i="1"/>
  <c r="O24" i="1"/>
  <c r="Q24" i="1"/>
  <c r="O92" i="1"/>
  <c r="Q92" i="1"/>
  <c r="O88" i="1"/>
  <c r="Q88" i="1"/>
  <c r="O83" i="1"/>
  <c r="Q83" i="1"/>
  <c r="O26" i="1"/>
  <c r="Q26" i="1"/>
  <c r="O87" i="1"/>
  <c r="Q87" i="1"/>
  <c r="O13" i="1"/>
  <c r="Q13" i="1"/>
  <c r="Q22" i="1"/>
  <c r="O25" i="1"/>
  <c r="Q25" i="1"/>
  <c r="O34" i="1"/>
  <c r="Q34" i="1"/>
  <c r="O35" i="1"/>
  <c r="Q35" i="1"/>
  <c r="O98" i="1"/>
  <c r="Q98" i="1"/>
  <c r="O12" i="1"/>
  <c r="Q12" i="1"/>
  <c r="O21" i="1"/>
  <c r="Q21" i="1"/>
  <c r="O33" i="1"/>
  <c r="Q33" i="1"/>
  <c r="O42" i="1"/>
  <c r="Q42" i="1"/>
  <c r="O43" i="1"/>
  <c r="Q43" i="1"/>
  <c r="O20" i="1"/>
  <c r="Q20" i="1"/>
  <c r="O29" i="1"/>
  <c r="Q29" i="1"/>
  <c r="O38" i="1"/>
  <c r="Q38" i="1"/>
  <c r="O101" i="1"/>
  <c r="Q101" i="1"/>
  <c r="O41" i="1"/>
  <c r="Q41" i="1"/>
  <c r="O50" i="1"/>
  <c r="Q50" i="1"/>
  <c r="O28" i="1"/>
  <c r="Q28" i="1"/>
  <c r="O36" i="1"/>
  <c r="Q36" i="1"/>
  <c r="O45" i="1"/>
  <c r="Q45" i="1"/>
  <c r="O54" i="1"/>
  <c r="Q54" i="1"/>
  <c r="O66" i="1"/>
  <c r="Q66" i="1"/>
  <c r="O67" i="1"/>
  <c r="Q67" i="1"/>
  <c r="O53" i="1"/>
  <c r="Q53" i="1"/>
  <c r="O62" i="1"/>
  <c r="Q62" i="1"/>
  <c r="O47" i="1"/>
  <c r="Q47" i="1"/>
  <c r="O70" i="1"/>
  <c r="Q70" i="1"/>
  <c r="O60" i="1"/>
  <c r="Q60" i="1"/>
  <c r="O69" i="1"/>
  <c r="Q69" i="1"/>
  <c r="O23" i="1"/>
  <c r="Q23" i="1"/>
  <c r="O91" i="1"/>
  <c r="Q91" i="1"/>
  <c r="O78" i="1"/>
  <c r="Q78" i="1"/>
  <c r="O82" i="1"/>
  <c r="Q82" i="1"/>
  <c r="O68" i="1"/>
  <c r="Q68" i="1"/>
  <c r="O90" i="1"/>
  <c r="Q90" i="1"/>
  <c r="O76" i="1"/>
  <c r="Q76" i="1"/>
  <c r="O74" i="1"/>
  <c r="Q74" i="1"/>
  <c r="O85" i="1"/>
  <c r="Q85" i="1"/>
  <c r="O86" i="1"/>
  <c r="Q86" i="1"/>
  <c r="O75" i="1"/>
  <c r="Q75" i="1"/>
  <c r="O81" i="1"/>
  <c r="Q81" i="1"/>
  <c r="O84" i="1"/>
  <c r="Q84" i="1"/>
  <c r="R102" i="1"/>
</calcChain>
</file>

<file path=xl/sharedStrings.xml><?xml version="1.0" encoding="utf-8"?>
<sst xmlns="http://schemas.openxmlformats.org/spreadsheetml/2006/main" count="402" uniqueCount="52">
  <si>
    <t>Lp.</t>
  </si>
  <si>
    <t>Lokal</t>
  </si>
  <si>
    <t>Budynek</t>
  </si>
  <si>
    <t>Metraż</t>
  </si>
  <si>
    <t>Piętro</t>
  </si>
  <si>
    <t>Typ pokoju</t>
  </si>
  <si>
    <t>Ocena widok*</t>
  </si>
  <si>
    <t>A</t>
  </si>
  <si>
    <t>B</t>
  </si>
  <si>
    <t>STN</t>
  </si>
  <si>
    <t>SKN</t>
  </si>
  <si>
    <t>PTV</t>
  </si>
  <si>
    <t>PKN</t>
  </si>
  <si>
    <t>FKN</t>
  </si>
  <si>
    <t>FQN</t>
  </si>
  <si>
    <t>FPKN</t>
  </si>
  <si>
    <t>JKN</t>
  </si>
  <si>
    <t>JPKN</t>
  </si>
  <si>
    <t>STKN</t>
  </si>
  <si>
    <t>SPKN</t>
  </si>
  <si>
    <t>UTN</t>
  </si>
  <si>
    <t xml:space="preserve">FKN – Family King </t>
  </si>
  <si>
    <t>FQN – Family Queen</t>
  </si>
  <si>
    <t>FPKN – Family King Panoramic View</t>
  </si>
  <si>
    <t xml:space="preserve">JKN – Junior Suite King </t>
  </si>
  <si>
    <t>JPKN – Junior Suite King Panoramic View</t>
  </si>
  <si>
    <t>STKN – Suite King</t>
  </si>
  <si>
    <t>STN – Standard Twin</t>
  </si>
  <si>
    <t xml:space="preserve">SKN – Standard King </t>
  </si>
  <si>
    <t xml:space="preserve">XQN – Standard Queen Accessible </t>
  </si>
  <si>
    <t xml:space="preserve">PTV – Premium Twin Panoramic View </t>
  </si>
  <si>
    <t xml:space="preserve">PKN – Premium King Panoramic View </t>
  </si>
  <si>
    <t xml:space="preserve">PQN – Premium Queen Panoramic View </t>
  </si>
  <si>
    <t xml:space="preserve">UKN – Superior King </t>
  </si>
  <si>
    <t xml:space="preserve">UTN – Superior Twin </t>
  </si>
  <si>
    <t>Widok</t>
  </si>
  <si>
    <t>Kwota wyjściowa:</t>
  </si>
  <si>
    <t>Ocena piętro</t>
  </si>
  <si>
    <t>Ocena wielkość</t>
  </si>
  <si>
    <t>Współczynnik</t>
  </si>
  <si>
    <t>Cena całkowita netto</t>
  </si>
  <si>
    <t>Cena PUM</t>
  </si>
  <si>
    <t>Cena Fit Out</t>
  </si>
  <si>
    <t>Cena m2</t>
  </si>
  <si>
    <t>Cz. Wspólne:</t>
  </si>
  <si>
    <t>Skrzydło</t>
  </si>
  <si>
    <t>Słowackiego</t>
  </si>
  <si>
    <t>Wierchowa</t>
  </si>
  <si>
    <t>Status</t>
  </si>
  <si>
    <t>rezerwacja</t>
  </si>
  <si>
    <t xml:space="preserve">wolne </t>
  </si>
  <si>
    <t>sprzedane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</si>
</sst>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z_ł_-;\-* #,##0.00\ _z_ł_-;_-* &quot;-&quot;??\ _z_ł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left"/>
    </xf>
    <xf numFmtId="165" fontId="0" fillId="2" borderId="0" xfId="0" applyNumberFormat="1" applyFill="1" applyAlignment="1">
      <alignment horizontal="center"/>
    </xf>
    <xf numFmtId="9" fontId="0" fillId="2" borderId="0" xfId="2" applyFont="1" applyFill="1" applyAlignment="1">
      <alignment horizontal="center"/>
    </xf>
    <xf numFmtId="0" fontId="1" fillId="2" borderId="4" xfId="0" applyFont="1" applyFill="1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right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right"/>
    </xf>
    <xf numFmtId="165" fontId="3" fillId="2" borderId="0" xfId="0" applyNumberFormat="1" applyFont="1" applyFill="1" applyAlignment="1">
      <alignment horizontal="right"/>
    </xf>
    <xf numFmtId="164" fontId="0" fillId="2" borderId="0" xfId="0" applyNumberFormat="1" applyFill="1" applyAlignment="1">
      <alignment horizontal="right"/>
    </xf>
    <xf numFmtId="165" fontId="0" fillId="2" borderId="0" xfId="0" applyNumberFormat="1" applyFill="1"/>
    <xf numFmtId="9" fontId="0" fillId="2" borderId="0" xfId="2" applyFont="1" applyFill="1"/>
    <xf numFmtId="165" fontId="1" fillId="2" borderId="0" xfId="0" applyNumberFormat="1" applyFont="1" applyFill="1" applyAlignment="1">
      <alignment horizontal="right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4" fillId="2" borderId="0" xfId="1" applyNumberFormat="1" applyFont="1" applyFill="1" applyAlignment="1">
      <alignment horizontal="center"/>
    </xf>
    <xf numFmtId="165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43" fontId="4" fillId="2" borderId="0" xfId="1" applyFont="1" applyFill="1" applyAlignment="1">
      <alignment horizontal="right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</cellXfs>
  <cellStyles count="3">
    <cellStyle name="Comma" xfId="1" builtinId="3"/>
    <cellStyle name="Normal" xfId="0" builtinId="0"/>
    <cellStyle name="Percent" xfId="2" builtinId="5"/>
  </cellStyles>
  <dxfs count="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charset val="238"/>
        <scheme val="minor"/>
      </font>
      <numFmt numFmtId="165" formatCode="_-* #,##0_-;\-* #,##0_-;_-* &quot;-&quot;??_-;_-@_-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5" displayName="Table5" ref="B10:R102" totalsRowCount="1" headerRowDxfId="35" dataDxfId="34">
  <autoFilter ref="B10:R101" xr:uid="{00000000-0009-0000-0100-000001000000}"/>
  <sortState xmlns:xlrd2="http://schemas.microsoft.com/office/spreadsheetml/2017/richdata2" ref="B11:R101">
    <sortCondition ref="B10:B101"/>
  </sortState>
  <tableColumns count="17">
    <tableColumn id="1" xr3:uid="{00000000-0010-0000-0000-000001000000}" name="Lp." dataDxfId="33" totalsRowDxfId="32"/>
    <tableColumn id="13" xr3:uid="{F0A8B50B-B67E-47F4-AF14-199600479A56}" name="Skrzydło" dataDxfId="31" totalsRowDxfId="30"/>
    <tableColumn id="17" xr3:uid="{75183604-A1A6-4867-904C-D98D90F9F562}" name="Status" dataDxfId="29" totalsRowDxfId="28"/>
    <tableColumn id="2" xr3:uid="{00000000-0010-0000-0000-000002000000}" name="Lokal" dataDxfId="27" totalsRowDxfId="26"/>
    <tableColumn id="3" xr3:uid="{00000000-0010-0000-0000-000003000000}" name="Budynek" dataDxfId="25" totalsRowDxfId="24"/>
    <tableColumn id="4" xr3:uid="{00000000-0010-0000-0000-000004000000}" name="Metraż" totalsRowFunction="custom" dataDxfId="23" totalsRowDxfId="22">
      <totalsRowFormula>SUBTOTAL(9,G11:G101)</totalsRowFormula>
    </tableColumn>
    <tableColumn id="5" xr3:uid="{00000000-0010-0000-0000-000005000000}" name="Piętro" dataDxfId="21" totalsRowDxfId="20"/>
    <tableColumn id="6" xr3:uid="{00000000-0010-0000-0000-000006000000}" name="Typ pokoju" dataDxfId="19" totalsRowDxfId="18"/>
    <tableColumn id="8" xr3:uid="{122DB936-A133-4A68-B0EA-C093DC1392AF}" name="Widok" dataDxfId="17" totalsRowDxfId="16"/>
    <tableColumn id="7" xr3:uid="{00000000-0010-0000-0000-000007000000}" name="Ocena widok*" dataDxfId="15" totalsRowDxfId="14">
      <calculatedColumnFormula>IF(Table5[[#This Row],[Widok]]=1,12%,0)</calculatedColumnFormula>
    </tableColumn>
    <tableColumn id="9" xr3:uid="{4007CA80-2B29-4B87-B94E-9FACF00F0AA5}" name="Ocena piętro" dataDxfId="13" totalsRowDxfId="12">
      <calculatedColumnFormula>IF(Table5[[#This Row],[Piętro]]=1,0,IF(Table5[[#This Row],[Piętro]]=2,2.5%,IF(Table5[[#This Row],[Piętro]]=3,5%,IF(Table5[[#This Row],[Piętro]]=4,7.5%,IF(Table5[[#This Row],[Piętro]]=5,10%,IF(Table5[[#This Row],[Piętro]]=6,12.5%))))))</calculatedColumnFormula>
    </tableColumn>
    <tableColumn id="10" xr3:uid="{B076EA97-58FD-4CE5-AD1C-26EA49680518}" name="Ocena wielkość" dataDxfId="11" totalsRowDxfId="10">
      <calculatedColumnFormula>IF(Table5[[#This Row],[Metraż]]&lt;30,7%,IF(Table5[[#This Row],[Metraż]]&gt;35,-7%,0))</calculatedColumnFormula>
    </tableColumn>
    <tableColumn id="11" xr3:uid="{E4606EE1-024C-4A0D-8962-9E8001A0C4F7}" name="Współczynnik" dataDxfId="9" totalsRowDxfId="8">
      <calculatedColumnFormula>IF(Table5[[#This Row],[Skrzydło]]="Słowackiego",(1+SUM(Table5[[#This Row],[Ocena widok*]:[Ocena wielkość]]))*$F$105,(1+SUM(Table5[[#This Row],[Ocena widok*]:[Ocena wielkość]]))*$F$105*1.05)</calculatedColumnFormula>
    </tableColumn>
    <tableColumn id="14" xr3:uid="{26823925-C232-47E3-814F-F544A4602718}" name="Cena PUM" dataDxfId="7" totalsRowDxfId="6">
      <calculatedColumnFormula>IF(Table5[[#This Row],[Status]]="sprzedane","sprzedane",Table5[[#This Row],[Cena całkowita netto]]-Table5[[#This Row],[Cena Fit Out]])</calculatedColumnFormula>
    </tableColumn>
    <tableColumn id="15" xr3:uid="{905AC0E4-01C3-419D-90F3-E6738FE1A6B5}" name="Cena Fit Out" dataDxfId="5" totalsRowDxfId="4">
      <calculatedColumnFormula>IF(Table5[[#This Row],[Status]]="sprzedane","sprzedane",$F$106*Table5[[#This Row],[Metraż]])</calculatedColumnFormula>
    </tableColumn>
    <tableColumn id="16" xr3:uid="{7C765A58-2BE2-4056-85A3-5354490015EC}" name="Cena m2" dataDxfId="3" totalsRowDxfId="2">
      <calculatedColumnFormula>IF(Table5[[#This Row],[Status]]="sprzedane","sprzedane",Table5[[#This Row],[Cena całkowita netto]]/Table5[[#This Row],[Metraż]])</calculatedColumnFormula>
    </tableColumn>
    <tableColumn id="12" xr3:uid="{B2BF0742-CD83-4E25-9AF8-0D336EC44765}" name="Cena całkowita netto" totalsRowFunction="custom" dataDxfId="1" totalsRowDxfId="0">
      <calculatedColumnFormula>IF(Table5[[#This Row],[Status]]="sprzedane","sprzedane",Table5[[#This Row],[Metraż]]*Table5[[#This Row],[Współczynnik]])</calculatedColumnFormula>
      <totalsRowFormula>SUBTOTAL(9,R11:R101)</totalsRow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111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.6640625" style="1" customWidth="1"/>
    <col min="2" max="2" width="4.88671875" style="3" customWidth="1"/>
    <col min="3" max="4" width="34.21875" style="3" customWidth="1"/>
    <col min="5" max="5" width="11.88671875" style="3" customWidth="1"/>
    <col min="6" max="6" width="11.88671875" style="3" hidden="1" customWidth="1"/>
    <col min="7" max="9" width="11.88671875" style="3" customWidth="1"/>
    <col min="10" max="16" width="11.88671875" style="1" hidden="1" customWidth="1"/>
    <col min="17" max="17" width="13.44140625" style="9" customWidth="1"/>
    <col min="18" max="18" width="24.44140625" style="9" customWidth="1"/>
    <col min="19" max="19" width="12.109375" style="1" bestFit="1" customWidth="1"/>
    <col min="20" max="20" width="37.5546875" style="1" bestFit="1" customWidth="1"/>
    <col min="21" max="21" width="37.44140625" style="1" bestFit="1" customWidth="1"/>
    <col min="22" max="16384" width="9.109375" style="1"/>
  </cols>
  <sheetData>
    <row r="1" spans="2:22" ht="15" thickBot="1" x14ac:dyDescent="0.35"/>
    <row r="2" spans="2:22" s="2" customFormat="1" x14ac:dyDescent="0.3">
      <c r="B2" s="8"/>
      <c r="C2" s="23" t="s">
        <v>21</v>
      </c>
      <c r="D2" s="24" t="s">
        <v>28</v>
      </c>
      <c r="E2" s="8"/>
      <c r="F2" s="8"/>
      <c r="G2" s="8"/>
      <c r="H2" s="8"/>
      <c r="I2" s="8"/>
      <c r="Q2" s="10"/>
      <c r="R2" s="10"/>
    </row>
    <row r="3" spans="2:22" s="2" customFormat="1" x14ac:dyDescent="0.3">
      <c r="B3" s="8"/>
      <c r="C3" s="25" t="s">
        <v>22</v>
      </c>
      <c r="D3" s="7" t="s">
        <v>29</v>
      </c>
      <c r="E3" s="8"/>
      <c r="F3" s="8"/>
      <c r="G3" s="8"/>
      <c r="H3" s="8"/>
      <c r="I3" s="8"/>
      <c r="Q3" s="10"/>
      <c r="R3" s="10"/>
    </row>
    <row r="4" spans="2:22" s="2" customFormat="1" x14ac:dyDescent="0.3">
      <c r="B4" s="8"/>
      <c r="C4" s="25" t="s">
        <v>23</v>
      </c>
      <c r="D4" s="7" t="s">
        <v>30</v>
      </c>
      <c r="E4" s="8"/>
      <c r="F4" s="8"/>
      <c r="G4" s="8"/>
      <c r="H4" s="8"/>
      <c r="I4" s="8"/>
      <c r="Q4" s="10"/>
      <c r="R4" s="10"/>
    </row>
    <row r="5" spans="2:22" s="2" customFormat="1" x14ac:dyDescent="0.3">
      <c r="B5" s="8"/>
      <c r="C5" s="25" t="s">
        <v>24</v>
      </c>
      <c r="D5" s="7" t="s">
        <v>31</v>
      </c>
      <c r="E5" s="8"/>
      <c r="F5" s="8"/>
      <c r="G5" s="8"/>
      <c r="H5" s="8"/>
      <c r="I5" s="8"/>
      <c r="Q5" s="10"/>
      <c r="R5" s="10"/>
    </row>
    <row r="6" spans="2:22" s="2" customFormat="1" x14ac:dyDescent="0.3">
      <c r="B6" s="8"/>
      <c r="C6" s="25" t="s">
        <v>25</v>
      </c>
      <c r="D6" s="7" t="s">
        <v>32</v>
      </c>
      <c r="E6" s="8"/>
      <c r="F6" s="8"/>
      <c r="G6" s="8"/>
      <c r="H6" s="8"/>
      <c r="I6" s="8"/>
      <c r="Q6" s="10"/>
      <c r="R6" s="10"/>
    </row>
    <row r="7" spans="2:22" s="2" customFormat="1" x14ac:dyDescent="0.3">
      <c r="B7" s="8"/>
      <c r="C7" s="25" t="s">
        <v>26</v>
      </c>
      <c r="D7" s="7" t="s">
        <v>33</v>
      </c>
      <c r="E7" s="8"/>
      <c r="F7" s="8"/>
      <c r="G7" s="8"/>
      <c r="H7" s="8"/>
      <c r="I7" s="8"/>
      <c r="Q7" s="10"/>
      <c r="R7" s="10"/>
    </row>
    <row r="8" spans="2:22" s="2" customFormat="1" ht="15" thickBot="1" x14ac:dyDescent="0.35">
      <c r="B8" s="8"/>
      <c r="C8" s="26" t="s">
        <v>27</v>
      </c>
      <c r="D8" s="27" t="s">
        <v>34</v>
      </c>
      <c r="E8" s="8"/>
      <c r="F8" s="8"/>
      <c r="G8" s="8"/>
      <c r="H8" s="8"/>
      <c r="I8" s="8"/>
      <c r="Q8" s="10"/>
      <c r="R8" s="10"/>
    </row>
    <row r="10" spans="2:22" s="2" customFormat="1" x14ac:dyDescent="0.3">
      <c r="B10" s="8" t="s">
        <v>0</v>
      </c>
      <c r="C10" s="8" t="s">
        <v>45</v>
      </c>
      <c r="D10" s="8" t="s">
        <v>48</v>
      </c>
      <c r="E10" s="8" t="s">
        <v>1</v>
      </c>
      <c r="F10" s="8" t="s">
        <v>2</v>
      </c>
      <c r="G10" s="8" t="s">
        <v>3</v>
      </c>
      <c r="H10" s="8" t="s">
        <v>4</v>
      </c>
      <c r="I10" s="8" t="s">
        <v>5</v>
      </c>
      <c r="J10" s="4" t="s">
        <v>35</v>
      </c>
      <c r="K10" s="4" t="s">
        <v>6</v>
      </c>
      <c r="L10" s="4" t="s">
        <v>37</v>
      </c>
      <c r="M10" s="4" t="s">
        <v>38</v>
      </c>
      <c r="N10" s="4" t="s">
        <v>39</v>
      </c>
      <c r="O10" s="4" t="s">
        <v>41</v>
      </c>
      <c r="P10" s="4" t="s">
        <v>42</v>
      </c>
      <c r="Q10" s="10" t="s">
        <v>43</v>
      </c>
      <c r="R10" s="10" t="s">
        <v>40</v>
      </c>
      <c r="T10" s="16"/>
      <c r="U10" s="16"/>
    </row>
    <row r="11" spans="2:22" x14ac:dyDescent="0.3">
      <c r="B11" s="3">
        <v>1</v>
      </c>
      <c r="C11" s="3" t="s">
        <v>46</v>
      </c>
      <c r="D11" s="3" t="s">
        <v>49</v>
      </c>
      <c r="E11" s="3">
        <v>101</v>
      </c>
      <c r="F11" s="3" t="s">
        <v>7</v>
      </c>
      <c r="G11" s="3">
        <v>31.7</v>
      </c>
      <c r="H11" s="3">
        <v>1</v>
      </c>
      <c r="I11" s="3" t="s">
        <v>13</v>
      </c>
      <c r="J11" s="3">
        <v>0</v>
      </c>
      <c r="K11" s="6">
        <f>IF(Table5[[#This Row],[Widok]]=1,12%,0)</f>
        <v>0</v>
      </c>
      <c r="L11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1" s="6">
        <f>IF(Table5[[#This Row],[Metraż]]&lt;30,7%,IF(Table5[[#This Row],[Metraż]]&gt;35,-7%,0))</f>
        <v>0</v>
      </c>
      <c r="N11" s="5">
        <f>IF(Table5[[#This Row],[Skrzydło]]="Słowackiego",(1+SUM(Table5[[#This Row],[Ocena widok*]:[Ocena wielkość]]))*$F$105,(1+SUM(Table5[[#This Row],[Ocena widok*]:[Ocena wielkość]]))*$F$105*1.05)</f>
        <v>26700</v>
      </c>
      <c r="O11" s="5">
        <f>IF(Table5[[#This Row],[Status]]="sprzedane","sprzedane",Table5[[#This Row],[Cena całkowita netto]]-Table5[[#This Row],[Cena Fit Out]])</f>
        <v>699936</v>
      </c>
      <c r="P11" s="5">
        <f>IF(Table5[[#This Row],[Status]]="sprzedane","sprzedane",$F$106*Table5[[#This Row],[Metraż]])</f>
        <v>146454</v>
      </c>
      <c r="Q11" s="11">
        <f>IF(Table5[[#This Row],[Status]]="sprzedane","sprzedane",Table5[[#This Row],[Cena całkowita netto]]/Table5[[#This Row],[Metraż]])</f>
        <v>26700</v>
      </c>
      <c r="R11" s="11">
        <f>IF(Table5[[#This Row],[Status]]="sprzedane","sprzedane",Table5[[#This Row],[Metraż]]*Table5[[#This Row],[Współczynnik]])</f>
        <v>846390</v>
      </c>
      <c r="T11" s="16"/>
      <c r="U11" s="16"/>
      <c r="V11" s="15"/>
    </row>
    <row r="12" spans="2:22" x14ac:dyDescent="0.3">
      <c r="B12" s="3">
        <v>2</v>
      </c>
      <c r="C12" s="3" t="s">
        <v>46</v>
      </c>
      <c r="D12" s="3" t="s">
        <v>50</v>
      </c>
      <c r="E12" s="3">
        <v>102</v>
      </c>
      <c r="F12" s="3" t="s">
        <v>7</v>
      </c>
      <c r="G12" s="3">
        <v>35.1</v>
      </c>
      <c r="H12" s="3">
        <v>1</v>
      </c>
      <c r="I12" s="3" t="s">
        <v>13</v>
      </c>
      <c r="J12" s="3">
        <v>0</v>
      </c>
      <c r="K12" s="6">
        <f>IF(Table5[[#This Row],[Widok]]=1,12%,0)</f>
        <v>0</v>
      </c>
      <c r="L12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2" s="6">
        <f>IF(Table5[[#This Row],[Metraż]]&lt;30,7%,IF(Table5[[#This Row],[Metraż]]&gt;35,-7%,0))</f>
        <v>-7.0000000000000007E-2</v>
      </c>
      <c r="N12" s="5">
        <f>IF(Table5[[#This Row],[Skrzydło]]="Słowackiego",(1+SUM(Table5[[#This Row],[Ocena widok*]:[Ocena wielkość]]))*$F$105,(1+SUM(Table5[[#This Row],[Ocena widok*]:[Ocena wielkość]]))*$F$105*1.05)</f>
        <v>24831</v>
      </c>
      <c r="O12" s="5">
        <f>IF(Table5[[#This Row],[Status]]="sprzedane","sprzedane",Table5[[#This Row],[Cena całkowita netto]]-Table5[[#This Row],[Cena Fit Out]])</f>
        <v>709406.10000000009</v>
      </c>
      <c r="P12" s="5">
        <f>IF(Table5[[#This Row],[Status]]="sprzedane","sprzedane",$F$106*Table5[[#This Row],[Metraż]])</f>
        <v>162162</v>
      </c>
      <c r="Q12" s="11">
        <f>IF(Table5[[#This Row],[Status]]="sprzedane","sprzedane",Table5[[#This Row],[Cena całkowita netto]]/Table5[[#This Row],[Metraż]])</f>
        <v>24831</v>
      </c>
      <c r="R12" s="11">
        <f>IF(Table5[[#This Row],[Status]]="sprzedane","sprzedane",Table5[[#This Row],[Metraż]]*Table5[[#This Row],[Współczynnik]])</f>
        <v>871568.10000000009</v>
      </c>
      <c r="T12" s="16"/>
      <c r="U12" s="16"/>
      <c r="V12" s="15"/>
    </row>
    <row r="13" spans="2:22" x14ac:dyDescent="0.3">
      <c r="B13" s="3">
        <v>3</v>
      </c>
      <c r="C13" s="3" t="s">
        <v>46</v>
      </c>
      <c r="D13" s="3" t="s">
        <v>50</v>
      </c>
      <c r="E13" s="3">
        <v>103</v>
      </c>
      <c r="F13" s="3" t="s">
        <v>8</v>
      </c>
      <c r="G13" s="3">
        <v>28.1</v>
      </c>
      <c r="H13" s="3">
        <v>1</v>
      </c>
      <c r="I13" s="3" t="s">
        <v>13</v>
      </c>
      <c r="J13" s="3">
        <v>0</v>
      </c>
      <c r="K13" s="6">
        <f>IF(Table5[[#This Row],[Widok]]=1,12%,0)</f>
        <v>0</v>
      </c>
      <c r="L13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3" s="6">
        <f>IF(Table5[[#This Row],[Metraż]]&lt;30,7%,IF(Table5[[#This Row],[Metraż]]&gt;35,-7%,0))</f>
        <v>7.0000000000000007E-2</v>
      </c>
      <c r="N13" s="5">
        <f>IF(Table5[[#This Row],[Skrzydło]]="Słowackiego",(1+SUM(Table5[[#This Row],[Ocena widok*]:[Ocena wielkość]]))*$F$105,(1+SUM(Table5[[#This Row],[Ocena widok*]:[Ocena wielkość]]))*$F$105*1.05)</f>
        <v>28569</v>
      </c>
      <c r="O13" s="5">
        <f>IF(Table5[[#This Row],[Status]]="sprzedane","sprzedane",Table5[[#This Row],[Cena całkowita netto]]-Table5[[#This Row],[Cena Fit Out]])</f>
        <v>672966.9</v>
      </c>
      <c r="P13" s="5">
        <f>IF(Table5[[#This Row],[Status]]="sprzedane","sprzedane",$F$106*Table5[[#This Row],[Metraż]])</f>
        <v>129822</v>
      </c>
      <c r="Q13" s="11">
        <f>IF(Table5[[#This Row],[Status]]="sprzedane","sprzedane",Table5[[#This Row],[Cena całkowita netto]]/Table5[[#This Row],[Metraż]])</f>
        <v>28569</v>
      </c>
      <c r="R13" s="11">
        <f>IF(Table5[[#This Row],[Status]]="sprzedane","sprzedane",Table5[[#This Row],[Metraż]]*Table5[[#This Row],[Współczynnik]])</f>
        <v>802788.9</v>
      </c>
      <c r="T13" s="16"/>
      <c r="U13" s="16"/>
      <c r="V13" s="15"/>
    </row>
    <row r="14" spans="2:22" x14ac:dyDescent="0.3">
      <c r="B14" s="3">
        <v>4</v>
      </c>
      <c r="C14" s="3" t="s">
        <v>46</v>
      </c>
      <c r="D14" s="3" t="s">
        <v>51</v>
      </c>
      <c r="E14" s="3">
        <v>105</v>
      </c>
      <c r="F14" s="3" t="s">
        <v>7</v>
      </c>
      <c r="G14" s="3">
        <v>28.1</v>
      </c>
      <c r="H14" s="3">
        <v>1</v>
      </c>
      <c r="I14" s="3" t="s">
        <v>9</v>
      </c>
      <c r="J14" s="3">
        <v>0</v>
      </c>
      <c r="K14" s="6">
        <f>IF(Table5[[#This Row],[Widok]]=1,12%,0)</f>
        <v>0</v>
      </c>
      <c r="L14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4" s="6">
        <f>IF(Table5[[#This Row],[Metraż]]&lt;30,7%,IF(Table5[[#This Row],[Metraż]]&gt;35,-7%,0))</f>
        <v>7.0000000000000007E-2</v>
      </c>
      <c r="N14" s="5">
        <f>IF(Table5[[#This Row],[Skrzydło]]="Słowackiego",(1+SUM(Table5[[#This Row],[Ocena widok*]:[Ocena wielkość]]))*$F$105,(1+SUM(Table5[[#This Row],[Ocena widok*]:[Ocena wielkość]]))*$F$105*1.05)</f>
        <v>28569</v>
      </c>
      <c r="O14" s="5" t="str">
        <f>IF(Table5[[#This Row],[Status]]="sprzedane","sprzedane",Table5[[#This Row],[Cena całkowita netto]]-Table5[[#This Row],[Cena Fit Out]])</f>
        <v>sprzedane</v>
      </c>
      <c r="P14" s="5" t="str">
        <f>IF(Table5[[#This Row],[Status]]="sprzedane","sprzedane",$F$106*Table5[[#This Row],[Metraż]])</f>
        <v>sprzedane</v>
      </c>
      <c r="Q14" s="11" t="str">
        <f>IF(Table5[[#This Row],[Status]]="sprzedane","sprzedane",Table5[[#This Row],[Cena całkowita netto]]/Table5[[#This Row],[Metraż]])</f>
        <v>sprzedane</v>
      </c>
      <c r="R14" s="11" t="str">
        <f>IF(Table5[[#This Row],[Status]]="sprzedane","sprzedane",Table5[[#This Row],[Metraż]]*Table5[[#This Row],[Współczynnik]])</f>
        <v>sprzedane</v>
      </c>
      <c r="T14" s="16"/>
      <c r="U14" s="16"/>
      <c r="V14" s="15"/>
    </row>
    <row r="15" spans="2:22" x14ac:dyDescent="0.3">
      <c r="B15" s="3">
        <v>5</v>
      </c>
      <c r="C15" s="3" t="s">
        <v>46</v>
      </c>
      <c r="D15" s="3" t="s">
        <v>51</v>
      </c>
      <c r="E15" s="3">
        <v>107</v>
      </c>
      <c r="F15" s="3" t="s">
        <v>7</v>
      </c>
      <c r="G15" s="3">
        <v>28.2</v>
      </c>
      <c r="H15" s="3">
        <v>1</v>
      </c>
      <c r="I15" s="3" t="s">
        <v>9</v>
      </c>
      <c r="J15" s="3">
        <v>0</v>
      </c>
      <c r="K15" s="6">
        <f>IF(Table5[[#This Row],[Widok]]=1,12%,0)</f>
        <v>0</v>
      </c>
      <c r="L15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5" s="6">
        <f>IF(Table5[[#This Row],[Metraż]]&lt;30,7%,IF(Table5[[#This Row],[Metraż]]&gt;35,-7%,0))</f>
        <v>7.0000000000000007E-2</v>
      </c>
      <c r="N15" s="5">
        <f>IF(Table5[[#This Row],[Skrzydło]]="Słowackiego",(1+SUM(Table5[[#This Row],[Ocena widok*]:[Ocena wielkość]]))*$F$105,(1+SUM(Table5[[#This Row],[Ocena widok*]:[Ocena wielkość]]))*$F$105*1.05)</f>
        <v>28569</v>
      </c>
      <c r="O15" s="5" t="str">
        <f>IF(Table5[[#This Row],[Status]]="sprzedane","sprzedane",Table5[[#This Row],[Cena całkowita netto]]-Table5[[#This Row],[Cena Fit Out]])</f>
        <v>sprzedane</v>
      </c>
      <c r="P15" s="5" t="str">
        <f>IF(Table5[[#This Row],[Status]]="sprzedane","sprzedane",$F$106*Table5[[#This Row],[Metraż]])</f>
        <v>sprzedane</v>
      </c>
      <c r="Q15" s="11" t="str">
        <f>IF(Table5[[#This Row],[Status]]="sprzedane","sprzedane",Table5[[#This Row],[Cena całkowita netto]]/Table5[[#This Row],[Metraż]])</f>
        <v>sprzedane</v>
      </c>
      <c r="R15" s="11" t="str">
        <f>IF(Table5[[#This Row],[Status]]="sprzedane","sprzedane",Table5[[#This Row],[Metraż]]*Table5[[#This Row],[Współczynnik]])</f>
        <v>sprzedane</v>
      </c>
      <c r="T15" s="16"/>
      <c r="U15" s="16"/>
      <c r="V15" s="15"/>
    </row>
    <row r="16" spans="2:22" x14ac:dyDescent="0.3">
      <c r="B16" s="3">
        <v>6</v>
      </c>
      <c r="C16" s="3" t="s">
        <v>46</v>
      </c>
      <c r="D16" s="3" t="s">
        <v>51</v>
      </c>
      <c r="E16" s="3">
        <v>109</v>
      </c>
      <c r="F16" s="3" t="s">
        <v>7</v>
      </c>
      <c r="G16" s="3">
        <v>28.1</v>
      </c>
      <c r="H16" s="3">
        <v>1</v>
      </c>
      <c r="I16" s="3" t="s">
        <v>13</v>
      </c>
      <c r="J16" s="3">
        <v>0</v>
      </c>
      <c r="K16" s="6">
        <f>IF(Table5[[#This Row],[Widok]]=1,12%,0)</f>
        <v>0</v>
      </c>
      <c r="L16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6" s="6">
        <f>IF(Table5[[#This Row],[Metraż]]&lt;30,7%,IF(Table5[[#This Row],[Metraż]]&gt;35,-7%,0))</f>
        <v>7.0000000000000007E-2</v>
      </c>
      <c r="N16" s="5">
        <f>IF(Table5[[#This Row],[Skrzydło]]="Słowackiego",(1+SUM(Table5[[#This Row],[Ocena widok*]:[Ocena wielkość]]))*$F$105,(1+SUM(Table5[[#This Row],[Ocena widok*]:[Ocena wielkość]]))*$F$105*1.05)</f>
        <v>28569</v>
      </c>
      <c r="O16" s="5" t="str">
        <f>IF(Table5[[#This Row],[Status]]="sprzedane","sprzedane",Table5[[#This Row],[Cena całkowita netto]]-Table5[[#This Row],[Cena Fit Out]])</f>
        <v>sprzedane</v>
      </c>
      <c r="P16" s="5" t="str">
        <f>IF(Table5[[#This Row],[Status]]="sprzedane","sprzedane",$F$106*Table5[[#This Row],[Metraż]])</f>
        <v>sprzedane</v>
      </c>
      <c r="Q16" s="11" t="str">
        <f>IF(Table5[[#This Row],[Status]]="sprzedane","sprzedane",Table5[[#This Row],[Cena całkowita netto]]/Table5[[#This Row],[Metraż]])</f>
        <v>sprzedane</v>
      </c>
      <c r="R16" s="11" t="str">
        <f>IF(Table5[[#This Row],[Status]]="sprzedane","sprzedane",Table5[[#This Row],[Metraż]]*Table5[[#This Row],[Współczynnik]])</f>
        <v>sprzedane</v>
      </c>
      <c r="T16" s="16"/>
      <c r="U16" s="16"/>
      <c r="V16" s="15"/>
    </row>
    <row r="17" spans="2:22" x14ac:dyDescent="0.3">
      <c r="B17" s="3">
        <v>7</v>
      </c>
      <c r="C17" s="3" t="s">
        <v>46</v>
      </c>
      <c r="D17" s="3" t="s">
        <v>51</v>
      </c>
      <c r="E17" s="3">
        <v>111</v>
      </c>
      <c r="F17" s="3" t="s">
        <v>7</v>
      </c>
      <c r="G17" s="3">
        <v>28.2</v>
      </c>
      <c r="H17" s="3">
        <v>1</v>
      </c>
      <c r="I17" s="3" t="s">
        <v>13</v>
      </c>
      <c r="J17" s="3">
        <v>0</v>
      </c>
      <c r="K17" s="6">
        <f>IF(Table5[[#This Row],[Widok]]=1,12%,0)</f>
        <v>0</v>
      </c>
      <c r="L17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7" s="6">
        <f>IF(Table5[[#This Row],[Metraż]]&lt;30,7%,IF(Table5[[#This Row],[Metraż]]&gt;35,-7%,0))</f>
        <v>7.0000000000000007E-2</v>
      </c>
      <c r="N17" s="5">
        <f>IF(Table5[[#This Row],[Skrzydło]]="Słowackiego",(1+SUM(Table5[[#This Row],[Ocena widok*]:[Ocena wielkość]]))*$F$105,(1+SUM(Table5[[#This Row],[Ocena widok*]:[Ocena wielkość]]))*$F$105*1.05)</f>
        <v>28569</v>
      </c>
      <c r="O17" s="5" t="str">
        <f>IF(Table5[[#This Row],[Status]]="sprzedane","sprzedane",Table5[[#This Row],[Cena całkowita netto]]-Table5[[#This Row],[Cena Fit Out]])</f>
        <v>sprzedane</v>
      </c>
      <c r="P17" s="5" t="str">
        <f>IF(Table5[[#This Row],[Status]]="sprzedane","sprzedane",$F$106*Table5[[#This Row],[Metraż]])</f>
        <v>sprzedane</v>
      </c>
      <c r="Q17" s="11" t="str">
        <f>IF(Table5[[#This Row],[Status]]="sprzedane","sprzedane",Table5[[#This Row],[Cena całkowita netto]]/Table5[[#This Row],[Metraż]])</f>
        <v>sprzedane</v>
      </c>
      <c r="R17" s="11" t="str">
        <f>IF(Table5[[#This Row],[Status]]="sprzedane","sprzedane",Table5[[#This Row],[Metraż]]*Table5[[#This Row],[Współczynnik]])</f>
        <v>sprzedane</v>
      </c>
      <c r="T17" s="16"/>
      <c r="U17" s="16"/>
      <c r="V17" s="15"/>
    </row>
    <row r="18" spans="2:22" x14ac:dyDescent="0.3">
      <c r="B18" s="3">
        <v>8</v>
      </c>
      <c r="C18" s="3" t="s">
        <v>46</v>
      </c>
      <c r="D18" s="3" t="s">
        <v>51</v>
      </c>
      <c r="E18" s="3">
        <v>113</v>
      </c>
      <c r="F18" s="3" t="s">
        <v>7</v>
      </c>
      <c r="G18" s="3">
        <v>28.2</v>
      </c>
      <c r="H18" s="3">
        <v>1</v>
      </c>
      <c r="I18" s="3" t="s">
        <v>9</v>
      </c>
      <c r="J18" s="3">
        <v>0</v>
      </c>
      <c r="K18" s="6">
        <f>IF(Table5[[#This Row],[Widok]]=1,12%,0)</f>
        <v>0</v>
      </c>
      <c r="L18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8" s="6">
        <f>IF(Table5[[#This Row],[Metraż]]&lt;30,7%,IF(Table5[[#This Row],[Metraż]]&gt;35,-7%,0))</f>
        <v>7.0000000000000007E-2</v>
      </c>
      <c r="N18" s="5">
        <f>IF(Table5[[#This Row],[Skrzydło]]="Słowackiego",(1+SUM(Table5[[#This Row],[Ocena widok*]:[Ocena wielkość]]))*$F$105,(1+SUM(Table5[[#This Row],[Ocena widok*]:[Ocena wielkość]]))*$F$105*1.05)</f>
        <v>28569</v>
      </c>
      <c r="O18" s="5" t="str">
        <f>IF(Table5[[#This Row],[Status]]="sprzedane","sprzedane",Table5[[#This Row],[Cena całkowita netto]]-Table5[[#This Row],[Cena Fit Out]])</f>
        <v>sprzedane</v>
      </c>
      <c r="P18" s="5" t="str">
        <f>IF(Table5[[#This Row],[Status]]="sprzedane","sprzedane",$F$106*Table5[[#This Row],[Metraż]])</f>
        <v>sprzedane</v>
      </c>
      <c r="Q18" s="11" t="str">
        <f>IF(Table5[[#This Row],[Status]]="sprzedane","sprzedane",Table5[[#This Row],[Cena całkowita netto]]/Table5[[#This Row],[Metraż]])</f>
        <v>sprzedane</v>
      </c>
      <c r="R18" s="11" t="str">
        <f>IF(Table5[[#This Row],[Status]]="sprzedane","sprzedane",Table5[[#This Row],[Metraż]]*Table5[[#This Row],[Współczynnik]])</f>
        <v>sprzedane</v>
      </c>
      <c r="T18" s="16"/>
      <c r="U18" s="16"/>
      <c r="V18" s="15"/>
    </row>
    <row r="19" spans="2:22" x14ac:dyDescent="0.3">
      <c r="B19" s="3">
        <v>9</v>
      </c>
      <c r="C19" s="3" t="s">
        <v>46</v>
      </c>
      <c r="D19" s="3" t="s">
        <v>51</v>
      </c>
      <c r="E19" s="3">
        <v>115</v>
      </c>
      <c r="F19" s="3" t="s">
        <v>7</v>
      </c>
      <c r="G19" s="3">
        <v>27.4</v>
      </c>
      <c r="H19" s="3">
        <v>1</v>
      </c>
      <c r="I19" s="3" t="s">
        <v>13</v>
      </c>
      <c r="J19" s="3">
        <v>0</v>
      </c>
      <c r="K19" s="6">
        <f>IF(Table5[[#This Row],[Widok]]=1,12%,0)</f>
        <v>0</v>
      </c>
      <c r="L19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19" s="6">
        <f>IF(Table5[[#This Row],[Metraż]]&lt;30,7%,IF(Table5[[#This Row],[Metraż]]&gt;35,-7%,0))</f>
        <v>7.0000000000000007E-2</v>
      </c>
      <c r="N19" s="5">
        <f>IF(Table5[[#This Row],[Skrzydło]]="Słowackiego",(1+SUM(Table5[[#This Row],[Ocena widok*]:[Ocena wielkość]]))*$F$105,(1+SUM(Table5[[#This Row],[Ocena widok*]:[Ocena wielkość]]))*$F$105*1.05)</f>
        <v>28569</v>
      </c>
      <c r="O19" s="5" t="str">
        <f>IF(Table5[[#This Row],[Status]]="sprzedane","sprzedane",Table5[[#This Row],[Cena całkowita netto]]-Table5[[#This Row],[Cena Fit Out]])</f>
        <v>sprzedane</v>
      </c>
      <c r="P19" s="5" t="str">
        <f>IF(Table5[[#This Row],[Status]]="sprzedane","sprzedane",$F$106*Table5[[#This Row],[Metraż]])</f>
        <v>sprzedane</v>
      </c>
      <c r="Q19" s="11" t="str">
        <f>IF(Table5[[#This Row],[Status]]="sprzedane","sprzedane",Table5[[#This Row],[Cena całkowita netto]]/Table5[[#This Row],[Metraż]])</f>
        <v>sprzedane</v>
      </c>
      <c r="R19" s="11" t="str">
        <f>IF(Table5[[#This Row],[Status]]="sprzedane","sprzedane",Table5[[#This Row],[Metraż]]*Table5[[#This Row],[Współczynnik]])</f>
        <v>sprzedane</v>
      </c>
      <c r="T19" s="16"/>
      <c r="U19" s="16"/>
      <c r="V19" s="15"/>
    </row>
    <row r="20" spans="2:22" x14ac:dyDescent="0.3">
      <c r="B20" s="3">
        <v>10</v>
      </c>
      <c r="C20" s="3" t="s">
        <v>46</v>
      </c>
      <c r="D20" s="3" t="s">
        <v>50</v>
      </c>
      <c r="E20" s="3">
        <v>117</v>
      </c>
      <c r="F20" s="3" t="s">
        <v>7</v>
      </c>
      <c r="G20" s="3">
        <v>27.4</v>
      </c>
      <c r="H20" s="3">
        <v>1</v>
      </c>
      <c r="I20" s="3" t="s">
        <v>9</v>
      </c>
      <c r="J20" s="3">
        <v>0</v>
      </c>
      <c r="K20" s="6">
        <f>IF(Table5[[#This Row],[Widok]]=1,12%,0)</f>
        <v>0</v>
      </c>
      <c r="L20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20" s="6">
        <f>IF(Table5[[#This Row],[Metraż]]&lt;30,7%,IF(Table5[[#This Row],[Metraż]]&gt;35,-7%,0))</f>
        <v>7.0000000000000007E-2</v>
      </c>
      <c r="N20" s="5">
        <f>IF(Table5[[#This Row],[Skrzydło]]="Słowackiego",(1+SUM(Table5[[#This Row],[Ocena widok*]:[Ocena wielkość]]))*$F$105,(1+SUM(Table5[[#This Row],[Ocena widok*]:[Ocena wielkość]]))*$F$105*1.05)</f>
        <v>28569</v>
      </c>
      <c r="O20" s="5">
        <f>IF(Table5[[#This Row],[Status]]="sprzedane","sprzedane",Table5[[#This Row],[Cena całkowita netto]]-Table5[[#This Row],[Cena Fit Out]])</f>
        <v>656202.6</v>
      </c>
      <c r="P20" s="5">
        <f>IF(Table5[[#This Row],[Status]]="sprzedane","sprzedane",$F$106*Table5[[#This Row],[Metraż]])</f>
        <v>126588</v>
      </c>
      <c r="Q20" s="11">
        <f>IF(Table5[[#This Row],[Status]]="sprzedane","sprzedane",Table5[[#This Row],[Cena całkowita netto]]/Table5[[#This Row],[Metraż]])</f>
        <v>28569</v>
      </c>
      <c r="R20" s="11">
        <f>IF(Table5[[#This Row],[Status]]="sprzedane","sprzedane",Table5[[#This Row],[Metraż]]*Table5[[#This Row],[Współczynnik]])</f>
        <v>782790.6</v>
      </c>
      <c r="T20" s="16"/>
      <c r="U20" s="16"/>
      <c r="V20" s="15"/>
    </row>
    <row r="21" spans="2:22" x14ac:dyDescent="0.3">
      <c r="B21" s="3">
        <v>11</v>
      </c>
      <c r="C21" s="3" t="s">
        <v>46</v>
      </c>
      <c r="D21" s="3" t="s">
        <v>50</v>
      </c>
      <c r="E21" s="3">
        <v>119</v>
      </c>
      <c r="F21" s="3" t="s">
        <v>7</v>
      </c>
      <c r="G21" s="3">
        <v>28.2</v>
      </c>
      <c r="H21" s="3">
        <v>1</v>
      </c>
      <c r="I21" s="3" t="s">
        <v>9</v>
      </c>
      <c r="J21" s="3">
        <v>0</v>
      </c>
      <c r="K21" s="6">
        <f>IF(Table5[[#This Row],[Widok]]=1,12%,0)</f>
        <v>0</v>
      </c>
      <c r="L21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21" s="6">
        <f>IF(Table5[[#This Row],[Metraż]]&lt;30,7%,IF(Table5[[#This Row],[Metraż]]&gt;35,-7%,0))</f>
        <v>7.0000000000000007E-2</v>
      </c>
      <c r="N21" s="5">
        <f>IF(Table5[[#This Row],[Skrzydło]]="Słowackiego",(1+SUM(Table5[[#This Row],[Ocena widok*]:[Ocena wielkość]]))*$F$105,(1+SUM(Table5[[#This Row],[Ocena widok*]:[Ocena wielkość]]))*$F$105*1.05)</f>
        <v>28569</v>
      </c>
      <c r="O21" s="5">
        <f>IF(Table5[[#This Row],[Status]]="sprzedane","sprzedane",Table5[[#This Row],[Cena całkowita netto]]-Table5[[#This Row],[Cena Fit Out]])</f>
        <v>675361.79999999993</v>
      </c>
      <c r="P21" s="5">
        <f>IF(Table5[[#This Row],[Status]]="sprzedane","sprzedane",$F$106*Table5[[#This Row],[Metraż]])</f>
        <v>130284</v>
      </c>
      <c r="Q21" s="11">
        <f>IF(Table5[[#This Row],[Status]]="sprzedane","sprzedane",Table5[[#This Row],[Cena całkowita netto]]/Table5[[#This Row],[Metraż]])</f>
        <v>28569</v>
      </c>
      <c r="R21" s="11">
        <f>IF(Table5[[#This Row],[Status]]="sprzedane","sprzedane",Table5[[#This Row],[Metraż]]*Table5[[#This Row],[Współczynnik]])</f>
        <v>805645.79999999993</v>
      </c>
      <c r="T21" s="16"/>
      <c r="U21" s="16"/>
      <c r="V21" s="15"/>
    </row>
    <row r="22" spans="2:22" x14ac:dyDescent="0.3">
      <c r="B22" s="3">
        <v>12</v>
      </c>
      <c r="C22" s="3" t="s">
        <v>46</v>
      </c>
      <c r="D22" s="3" t="s">
        <v>50</v>
      </c>
      <c r="E22" s="3">
        <v>121</v>
      </c>
      <c r="F22" s="3" t="s">
        <v>7</v>
      </c>
      <c r="G22" s="3">
        <v>28.1</v>
      </c>
      <c r="H22" s="3">
        <v>1</v>
      </c>
      <c r="I22" s="3" t="s">
        <v>13</v>
      </c>
      <c r="J22" s="3">
        <v>0</v>
      </c>
      <c r="K22" s="6">
        <f>IF(Table5[[#This Row],[Widok]]=1,12%,0)</f>
        <v>0</v>
      </c>
      <c r="L22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22" s="6">
        <f>IF(Table5[[#This Row],[Metraż]]&lt;30,7%,IF(Table5[[#This Row],[Metraż]]&gt;35,-7%,0))</f>
        <v>7.0000000000000007E-2</v>
      </c>
      <c r="N22" s="5">
        <f>IF(Table5[[#This Row],[Skrzydło]]="Słowackiego",(1+SUM(Table5[[#This Row],[Ocena widok*]:[Ocena wielkość]]))*$F$105,(1+SUM(Table5[[#This Row],[Ocena widok*]:[Ocena wielkość]]))*$F$105*1.05)</f>
        <v>28569</v>
      </c>
      <c r="O22" s="5">
        <f>IF(Table5[[#This Row],[Status]]="sprzedane","sprzedane",Table5[[#This Row],[Cena całkowita netto]]-Table5[[#This Row],[Cena Fit Out]])</f>
        <v>672966.9</v>
      </c>
      <c r="P22" s="5">
        <f>IF(Table5[[#This Row],[Status]]="sprzedane","sprzedane",$F$106*Table5[[#This Row],[Metraż]])</f>
        <v>129822</v>
      </c>
      <c r="Q22" s="11">
        <f>IF(Table5[[#This Row],[Status]]="sprzedane","sprzedane",Table5[[#This Row],[Cena całkowita netto]]/Table5[[#This Row],[Metraż]])</f>
        <v>28569</v>
      </c>
      <c r="R22" s="11">
        <f>IF(Table5[[#This Row],[Status]]="sprzedane","sprzedane",Table5[[#This Row],[Metraż]]*Table5[[#This Row],[Współczynnik]])</f>
        <v>802788.9</v>
      </c>
      <c r="T22" s="16"/>
      <c r="U22" s="16"/>
      <c r="V22" s="15"/>
    </row>
    <row r="23" spans="2:22" x14ac:dyDescent="0.3">
      <c r="B23" s="3">
        <v>13</v>
      </c>
      <c r="C23" s="3" t="s">
        <v>46</v>
      </c>
      <c r="D23" s="3" t="s">
        <v>50</v>
      </c>
      <c r="E23" s="3">
        <v>123</v>
      </c>
      <c r="F23" s="3" t="s">
        <v>7</v>
      </c>
      <c r="G23" s="3">
        <v>28.3</v>
      </c>
      <c r="H23" s="3">
        <v>1</v>
      </c>
      <c r="I23" s="3" t="s">
        <v>9</v>
      </c>
      <c r="J23" s="3">
        <v>0</v>
      </c>
      <c r="K23" s="6">
        <f>IF(Table5[[#This Row],[Widok]]=1,12%,0)</f>
        <v>0</v>
      </c>
      <c r="L23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23" s="6">
        <f>IF(Table5[[#This Row],[Metraż]]&lt;30,7%,IF(Table5[[#This Row],[Metraż]]&gt;35,-7%,0))</f>
        <v>7.0000000000000007E-2</v>
      </c>
      <c r="N23" s="5">
        <f>IF(Table5[[#This Row],[Skrzydło]]="Słowackiego",(1+SUM(Table5[[#This Row],[Ocena widok*]:[Ocena wielkość]]))*$F$105,(1+SUM(Table5[[#This Row],[Ocena widok*]:[Ocena wielkość]]))*$F$105*1.05)</f>
        <v>28569</v>
      </c>
      <c r="O23" s="5">
        <f>IF(Table5[[#This Row],[Status]]="sprzedane","sprzedane",Table5[[#This Row],[Cena całkowita netto]]-Table5[[#This Row],[Cena Fit Out]])</f>
        <v>677756.70000000007</v>
      </c>
      <c r="P23" s="5">
        <f>IF(Table5[[#This Row],[Status]]="sprzedane","sprzedane",$F$106*Table5[[#This Row],[Metraż]])</f>
        <v>130746</v>
      </c>
      <c r="Q23" s="11">
        <f>IF(Table5[[#This Row],[Status]]="sprzedane","sprzedane",Table5[[#This Row],[Cena całkowita netto]]/Table5[[#This Row],[Metraż]])</f>
        <v>28569</v>
      </c>
      <c r="R23" s="11">
        <f>IF(Table5[[#This Row],[Status]]="sprzedane","sprzedane",Table5[[#This Row],[Metraż]]*Table5[[#This Row],[Współczynnik]])</f>
        <v>808502.70000000007</v>
      </c>
      <c r="T23" s="16"/>
      <c r="U23" s="16"/>
      <c r="V23" s="15"/>
    </row>
    <row r="24" spans="2:22" x14ac:dyDescent="0.3">
      <c r="B24" s="3">
        <v>14</v>
      </c>
      <c r="C24" s="3" t="s">
        <v>46</v>
      </c>
      <c r="D24" s="3" t="s">
        <v>50</v>
      </c>
      <c r="E24" s="3">
        <v>125</v>
      </c>
      <c r="F24" s="3" t="s">
        <v>7</v>
      </c>
      <c r="G24" s="3">
        <v>28.3</v>
      </c>
      <c r="H24" s="3">
        <v>1</v>
      </c>
      <c r="I24" s="3" t="s">
        <v>13</v>
      </c>
      <c r="J24" s="3">
        <v>0</v>
      </c>
      <c r="K24" s="6">
        <f>IF(Table5[[#This Row],[Widok]]=1,12%,0)</f>
        <v>0</v>
      </c>
      <c r="L24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24" s="6">
        <f>IF(Table5[[#This Row],[Metraż]]&lt;30,7%,IF(Table5[[#This Row],[Metraż]]&gt;35,-7%,0))</f>
        <v>7.0000000000000007E-2</v>
      </c>
      <c r="N24" s="5">
        <f>IF(Table5[[#This Row],[Skrzydło]]="Słowackiego",(1+SUM(Table5[[#This Row],[Ocena widok*]:[Ocena wielkość]]))*$F$105,(1+SUM(Table5[[#This Row],[Ocena widok*]:[Ocena wielkość]]))*$F$105*1.05)</f>
        <v>28569</v>
      </c>
      <c r="O24" s="5">
        <f>IF(Table5[[#This Row],[Status]]="sprzedane","sprzedane",Table5[[#This Row],[Cena całkowita netto]]-Table5[[#This Row],[Cena Fit Out]])</f>
        <v>677756.70000000007</v>
      </c>
      <c r="P24" s="5">
        <f>IF(Table5[[#This Row],[Status]]="sprzedane","sprzedane",$F$106*Table5[[#This Row],[Metraż]])</f>
        <v>130746</v>
      </c>
      <c r="Q24" s="11">
        <f>IF(Table5[[#This Row],[Status]]="sprzedane","sprzedane",Table5[[#This Row],[Cena całkowita netto]]/Table5[[#This Row],[Metraż]])</f>
        <v>28569</v>
      </c>
      <c r="R24" s="11">
        <f>IF(Table5[[#This Row],[Status]]="sprzedane","sprzedane",Table5[[#This Row],[Metraż]]*Table5[[#This Row],[Współczynnik]])</f>
        <v>808502.70000000007</v>
      </c>
      <c r="T24" s="16"/>
      <c r="U24" s="16"/>
      <c r="V24" s="15"/>
    </row>
    <row r="25" spans="2:22" x14ac:dyDescent="0.3">
      <c r="B25" s="3">
        <v>15</v>
      </c>
      <c r="C25" s="3" t="s">
        <v>46</v>
      </c>
      <c r="D25" s="3" t="s">
        <v>50</v>
      </c>
      <c r="E25" s="3">
        <v>127</v>
      </c>
      <c r="F25" s="3" t="s">
        <v>7</v>
      </c>
      <c r="G25" s="3">
        <v>28.2</v>
      </c>
      <c r="H25" s="3">
        <v>1</v>
      </c>
      <c r="I25" s="3" t="s">
        <v>13</v>
      </c>
      <c r="J25" s="3">
        <v>0</v>
      </c>
      <c r="K25" s="6">
        <f>IF(Table5[[#This Row],[Widok]]=1,12%,0)</f>
        <v>0</v>
      </c>
      <c r="L25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25" s="6">
        <f>IF(Table5[[#This Row],[Metraż]]&lt;30,7%,IF(Table5[[#This Row],[Metraż]]&gt;35,-7%,0))</f>
        <v>7.0000000000000007E-2</v>
      </c>
      <c r="N25" s="5">
        <f>IF(Table5[[#This Row],[Skrzydło]]="Słowackiego",(1+SUM(Table5[[#This Row],[Ocena widok*]:[Ocena wielkość]]))*$F$105,(1+SUM(Table5[[#This Row],[Ocena widok*]:[Ocena wielkość]]))*$F$105*1.05)</f>
        <v>28569</v>
      </c>
      <c r="O25" s="5">
        <f>IF(Table5[[#This Row],[Status]]="sprzedane","sprzedane",Table5[[#This Row],[Cena całkowita netto]]-Table5[[#This Row],[Cena Fit Out]])</f>
        <v>675361.79999999993</v>
      </c>
      <c r="P25" s="5">
        <f>IF(Table5[[#This Row],[Status]]="sprzedane","sprzedane",$F$106*Table5[[#This Row],[Metraż]])</f>
        <v>130284</v>
      </c>
      <c r="Q25" s="11">
        <f>IF(Table5[[#This Row],[Status]]="sprzedane","sprzedane",Table5[[#This Row],[Cena całkowita netto]]/Table5[[#This Row],[Metraż]])</f>
        <v>28569</v>
      </c>
      <c r="R25" s="11">
        <f>IF(Table5[[#This Row],[Status]]="sprzedane","sprzedane",Table5[[#This Row],[Metraż]]*Table5[[#This Row],[Współczynnik]])</f>
        <v>805645.79999999993</v>
      </c>
      <c r="T25" s="16"/>
      <c r="U25" s="16"/>
      <c r="V25" s="15"/>
    </row>
    <row r="26" spans="2:22" x14ac:dyDescent="0.3">
      <c r="B26" s="3">
        <v>16</v>
      </c>
      <c r="C26" s="3" t="s">
        <v>46</v>
      </c>
      <c r="D26" s="3" t="s">
        <v>50</v>
      </c>
      <c r="E26" s="3">
        <v>129</v>
      </c>
      <c r="F26" s="3" t="s">
        <v>7</v>
      </c>
      <c r="G26" s="3">
        <v>30.2</v>
      </c>
      <c r="H26" s="3">
        <v>1</v>
      </c>
      <c r="I26" s="3" t="s">
        <v>13</v>
      </c>
      <c r="J26" s="3">
        <v>0</v>
      </c>
      <c r="K26" s="6">
        <f>IF(Table5[[#This Row],[Widok]]=1,12%,0)</f>
        <v>0</v>
      </c>
      <c r="L26" s="6">
        <f>IF(Table5[[#This Row],[Piętro]]=1,0,IF(Table5[[#This Row],[Piętro]]=2,2.5%,IF(Table5[[#This Row],[Piętro]]=3,5%,IF(Table5[[#This Row],[Piętro]]=4,7.5%,IF(Table5[[#This Row],[Piętro]]=5,10%,IF(Table5[[#This Row],[Piętro]]=6,12.5%))))))</f>
        <v>0</v>
      </c>
      <c r="M26" s="6">
        <f>IF(Table5[[#This Row],[Metraż]]&lt;30,7%,IF(Table5[[#This Row],[Metraż]]&gt;35,-7%,0))</f>
        <v>0</v>
      </c>
      <c r="N26" s="5">
        <f>IF(Table5[[#This Row],[Skrzydło]]="Słowackiego",(1+SUM(Table5[[#This Row],[Ocena widok*]:[Ocena wielkość]]))*$F$105,(1+SUM(Table5[[#This Row],[Ocena widok*]:[Ocena wielkość]]))*$F$105*1.05)</f>
        <v>26700</v>
      </c>
      <c r="O26" s="5">
        <f>IF(Table5[[#This Row],[Status]]="sprzedane","sprzedane",Table5[[#This Row],[Cena całkowita netto]]-Table5[[#This Row],[Cena Fit Out]])</f>
        <v>666816</v>
      </c>
      <c r="P26" s="5">
        <f>IF(Table5[[#This Row],[Status]]="sprzedane","sprzedane",$F$106*Table5[[#This Row],[Metraż]])</f>
        <v>139524</v>
      </c>
      <c r="Q26" s="11">
        <f>IF(Table5[[#This Row],[Status]]="sprzedane","sprzedane",Table5[[#This Row],[Cena całkowita netto]]/Table5[[#This Row],[Metraż]])</f>
        <v>26700</v>
      </c>
      <c r="R26" s="11">
        <f>IF(Table5[[#This Row],[Status]]="sprzedane","sprzedane",Table5[[#This Row],[Metraż]]*Table5[[#This Row],[Współczynnik]])</f>
        <v>806340</v>
      </c>
      <c r="T26" s="16"/>
      <c r="U26" s="16"/>
      <c r="V26" s="15"/>
    </row>
    <row r="27" spans="2:22" x14ac:dyDescent="0.3">
      <c r="B27" s="3">
        <v>17</v>
      </c>
      <c r="C27" s="3" t="s">
        <v>46</v>
      </c>
      <c r="D27" s="3" t="s">
        <v>51</v>
      </c>
      <c r="E27" s="3">
        <v>201</v>
      </c>
      <c r="F27" s="3" t="s">
        <v>7</v>
      </c>
      <c r="G27" s="3">
        <v>26.9</v>
      </c>
      <c r="H27" s="3">
        <v>2</v>
      </c>
      <c r="I27" s="3" t="s">
        <v>15</v>
      </c>
      <c r="J27" s="3">
        <v>1</v>
      </c>
      <c r="K27" s="6">
        <f>IF(Table5[[#This Row],[Widok]]=1,12%,0)</f>
        <v>0.12</v>
      </c>
      <c r="L27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27" s="6">
        <f>IF(Table5[[#This Row],[Metraż]]&lt;30,7%,IF(Table5[[#This Row],[Metraż]]&gt;35,-7%,0))</f>
        <v>7.0000000000000007E-2</v>
      </c>
      <c r="N27" s="5">
        <f>IF(Table5[[#This Row],[Skrzydło]]="Słowackiego",(1+SUM(Table5[[#This Row],[Ocena widok*]:[Ocena wielkość]]))*$F$105,(1+SUM(Table5[[#This Row],[Ocena widok*]:[Ocena wielkość]]))*$F$105*1.05)</f>
        <v>32440.500000000004</v>
      </c>
      <c r="O27" s="5" t="str">
        <f>IF(Table5[[#This Row],[Status]]="sprzedane","sprzedane",Table5[[#This Row],[Cena całkowita netto]]-Table5[[#This Row],[Cena Fit Out]])</f>
        <v>sprzedane</v>
      </c>
      <c r="P27" s="5" t="str">
        <f>IF(Table5[[#This Row],[Status]]="sprzedane","sprzedane",$F$106*Table5[[#This Row],[Metraż]])</f>
        <v>sprzedane</v>
      </c>
      <c r="Q27" s="11" t="str">
        <f>IF(Table5[[#This Row],[Status]]="sprzedane","sprzedane",Table5[[#This Row],[Cena całkowita netto]]/Table5[[#This Row],[Metraż]])</f>
        <v>sprzedane</v>
      </c>
      <c r="R27" s="11" t="str">
        <f>IF(Table5[[#This Row],[Status]]="sprzedane","sprzedane",Table5[[#This Row],[Metraż]]*Table5[[#This Row],[Współczynnik]])</f>
        <v>sprzedane</v>
      </c>
      <c r="T27" s="16"/>
      <c r="U27" s="16"/>
      <c r="V27" s="15"/>
    </row>
    <row r="28" spans="2:22" x14ac:dyDescent="0.3">
      <c r="B28" s="3">
        <v>18</v>
      </c>
      <c r="C28" s="3" t="s">
        <v>46</v>
      </c>
      <c r="D28" s="3" t="s">
        <v>50</v>
      </c>
      <c r="E28" s="3">
        <v>202</v>
      </c>
      <c r="F28" s="3" t="s">
        <v>8</v>
      </c>
      <c r="G28" s="3">
        <v>29.3</v>
      </c>
      <c r="H28" s="3">
        <v>2</v>
      </c>
      <c r="I28" s="3" t="s">
        <v>15</v>
      </c>
      <c r="J28" s="3">
        <v>1</v>
      </c>
      <c r="K28" s="6">
        <f>IF(Table5[[#This Row],[Widok]]=1,12%,0)</f>
        <v>0.12</v>
      </c>
      <c r="L28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28" s="6">
        <f>IF(Table5[[#This Row],[Metraż]]&lt;30,7%,IF(Table5[[#This Row],[Metraż]]&gt;35,-7%,0))</f>
        <v>7.0000000000000007E-2</v>
      </c>
      <c r="N28" s="5">
        <f>IF(Table5[[#This Row],[Skrzydło]]="Słowackiego",(1+SUM(Table5[[#This Row],[Ocena widok*]:[Ocena wielkość]]))*$F$105,(1+SUM(Table5[[#This Row],[Ocena widok*]:[Ocena wielkość]]))*$F$105*1.05)</f>
        <v>32440.500000000004</v>
      </c>
      <c r="O28" s="5">
        <f>IF(Table5[[#This Row],[Status]]="sprzedane","sprzedane",Table5[[#This Row],[Cena całkowita netto]]-Table5[[#This Row],[Cena Fit Out]])</f>
        <v>815140.65000000014</v>
      </c>
      <c r="P28" s="5">
        <f>IF(Table5[[#This Row],[Status]]="sprzedane","sprzedane",$F$106*Table5[[#This Row],[Metraż]])</f>
        <v>135366</v>
      </c>
      <c r="Q28" s="11">
        <f>IF(Table5[[#This Row],[Status]]="sprzedane","sprzedane",Table5[[#This Row],[Cena całkowita netto]]/Table5[[#This Row],[Metraż]])</f>
        <v>32440.500000000004</v>
      </c>
      <c r="R28" s="11">
        <f>IF(Table5[[#This Row],[Status]]="sprzedane","sprzedane",Table5[[#This Row],[Metraż]]*Table5[[#This Row],[Współczynnik]])</f>
        <v>950506.65000000014</v>
      </c>
      <c r="T28" s="16"/>
      <c r="U28" s="16"/>
      <c r="V28" s="15"/>
    </row>
    <row r="29" spans="2:22" x14ac:dyDescent="0.3">
      <c r="B29" s="3">
        <v>19</v>
      </c>
      <c r="C29" s="3" t="s">
        <v>46</v>
      </c>
      <c r="D29" s="3" t="s">
        <v>50</v>
      </c>
      <c r="E29" s="3">
        <v>203</v>
      </c>
      <c r="F29" s="3" t="s">
        <v>7</v>
      </c>
      <c r="G29" s="3">
        <v>26.8</v>
      </c>
      <c r="H29" s="3">
        <v>2</v>
      </c>
      <c r="I29" s="3" t="s">
        <v>15</v>
      </c>
      <c r="J29" s="3">
        <v>1</v>
      </c>
      <c r="K29" s="6">
        <f>IF(Table5[[#This Row],[Widok]]=1,12%,0)</f>
        <v>0.12</v>
      </c>
      <c r="L29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29" s="6">
        <f>IF(Table5[[#This Row],[Metraż]]&lt;30,7%,IF(Table5[[#This Row],[Metraż]]&gt;35,-7%,0))</f>
        <v>7.0000000000000007E-2</v>
      </c>
      <c r="N29" s="5">
        <f>IF(Table5[[#This Row],[Skrzydło]]="Słowackiego",(1+SUM(Table5[[#This Row],[Ocena widok*]:[Ocena wielkość]]))*$F$105,(1+SUM(Table5[[#This Row],[Ocena widok*]:[Ocena wielkość]]))*$F$105*1.05)</f>
        <v>32440.500000000004</v>
      </c>
      <c r="O29" s="5">
        <f>IF(Table5[[#This Row],[Status]]="sprzedane","sprzedane",Table5[[#This Row],[Cena całkowita netto]]-Table5[[#This Row],[Cena Fit Out]])</f>
        <v>745589.40000000014</v>
      </c>
      <c r="P29" s="5">
        <f>IF(Table5[[#This Row],[Status]]="sprzedane","sprzedane",$F$106*Table5[[#This Row],[Metraż]])</f>
        <v>123816</v>
      </c>
      <c r="Q29" s="11">
        <f>IF(Table5[[#This Row],[Status]]="sprzedane","sprzedane",Table5[[#This Row],[Cena całkowita netto]]/Table5[[#This Row],[Metraż]])</f>
        <v>32440.500000000004</v>
      </c>
      <c r="R29" s="11">
        <f>IF(Table5[[#This Row],[Status]]="sprzedane","sprzedane",Table5[[#This Row],[Metraż]]*Table5[[#This Row],[Współczynnik]])</f>
        <v>869405.40000000014</v>
      </c>
      <c r="T29" s="16"/>
      <c r="U29" s="16"/>
      <c r="V29" s="15"/>
    </row>
    <row r="30" spans="2:22" x14ac:dyDescent="0.3">
      <c r="B30" s="3">
        <v>20</v>
      </c>
      <c r="C30" s="3" t="s">
        <v>46</v>
      </c>
      <c r="D30" s="3" t="s">
        <v>51</v>
      </c>
      <c r="E30" s="3">
        <v>205</v>
      </c>
      <c r="F30" s="3" t="s">
        <v>7</v>
      </c>
      <c r="G30" s="3">
        <v>26.9</v>
      </c>
      <c r="H30" s="3">
        <v>2</v>
      </c>
      <c r="I30" s="3" t="s">
        <v>11</v>
      </c>
      <c r="J30" s="3">
        <v>1</v>
      </c>
      <c r="K30" s="6">
        <f>IF(Table5[[#This Row],[Widok]]=1,12%,0)</f>
        <v>0.12</v>
      </c>
      <c r="L30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0" s="6">
        <f>IF(Table5[[#This Row],[Metraż]]&lt;30,7%,IF(Table5[[#This Row],[Metraż]]&gt;35,-7%,0))</f>
        <v>7.0000000000000007E-2</v>
      </c>
      <c r="N30" s="5">
        <f>IF(Table5[[#This Row],[Skrzydło]]="Słowackiego",(1+SUM(Table5[[#This Row],[Ocena widok*]:[Ocena wielkość]]))*$F$105,(1+SUM(Table5[[#This Row],[Ocena widok*]:[Ocena wielkość]]))*$F$105*1.05)</f>
        <v>32440.500000000004</v>
      </c>
      <c r="O30" s="5" t="str">
        <f>IF(Table5[[#This Row],[Status]]="sprzedane","sprzedane",Table5[[#This Row],[Cena całkowita netto]]-Table5[[#This Row],[Cena Fit Out]])</f>
        <v>sprzedane</v>
      </c>
      <c r="P30" s="5" t="str">
        <f>IF(Table5[[#This Row],[Status]]="sprzedane","sprzedane",$F$106*Table5[[#This Row],[Metraż]])</f>
        <v>sprzedane</v>
      </c>
      <c r="Q30" s="11" t="str">
        <f>IF(Table5[[#This Row],[Status]]="sprzedane","sprzedane",Table5[[#This Row],[Cena całkowita netto]]/Table5[[#This Row],[Metraż]])</f>
        <v>sprzedane</v>
      </c>
      <c r="R30" s="11" t="str">
        <f>IF(Table5[[#This Row],[Status]]="sprzedane","sprzedane",Table5[[#This Row],[Metraż]]*Table5[[#This Row],[Współczynnik]])</f>
        <v>sprzedane</v>
      </c>
      <c r="T30" s="16"/>
      <c r="U30" s="16"/>
      <c r="V30" s="15"/>
    </row>
    <row r="31" spans="2:22" x14ac:dyDescent="0.3">
      <c r="B31" s="3">
        <v>21</v>
      </c>
      <c r="C31" s="3" t="s">
        <v>46</v>
      </c>
      <c r="D31" s="3" t="s">
        <v>51</v>
      </c>
      <c r="E31" s="3">
        <v>207</v>
      </c>
      <c r="F31" s="3" t="s">
        <v>7</v>
      </c>
      <c r="G31" s="3">
        <v>26.9</v>
      </c>
      <c r="H31" s="3">
        <v>2</v>
      </c>
      <c r="I31" s="3" t="s">
        <v>11</v>
      </c>
      <c r="J31" s="3">
        <v>1</v>
      </c>
      <c r="K31" s="6">
        <f>IF(Table5[[#This Row],[Widok]]=1,12%,0)</f>
        <v>0.12</v>
      </c>
      <c r="L31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1" s="6">
        <f>IF(Table5[[#This Row],[Metraż]]&lt;30,7%,IF(Table5[[#This Row],[Metraż]]&gt;35,-7%,0))</f>
        <v>7.0000000000000007E-2</v>
      </c>
      <c r="N31" s="5">
        <f>IF(Table5[[#This Row],[Skrzydło]]="Słowackiego",(1+SUM(Table5[[#This Row],[Ocena widok*]:[Ocena wielkość]]))*$F$105,(1+SUM(Table5[[#This Row],[Ocena widok*]:[Ocena wielkość]]))*$F$105*1.05)</f>
        <v>32440.500000000004</v>
      </c>
      <c r="O31" s="5" t="str">
        <f>IF(Table5[[#This Row],[Status]]="sprzedane","sprzedane",Table5[[#This Row],[Cena całkowita netto]]-Table5[[#This Row],[Cena Fit Out]])</f>
        <v>sprzedane</v>
      </c>
      <c r="P31" s="5" t="str">
        <f>IF(Table5[[#This Row],[Status]]="sprzedane","sprzedane",$F$106*Table5[[#This Row],[Metraż]])</f>
        <v>sprzedane</v>
      </c>
      <c r="Q31" s="11" t="str">
        <f>IF(Table5[[#This Row],[Status]]="sprzedane","sprzedane",Table5[[#This Row],[Cena całkowita netto]]/Table5[[#This Row],[Metraż]])</f>
        <v>sprzedane</v>
      </c>
      <c r="R31" s="11" t="str">
        <f>IF(Table5[[#This Row],[Status]]="sprzedane","sprzedane",Table5[[#This Row],[Metraż]]*Table5[[#This Row],[Współczynnik]])</f>
        <v>sprzedane</v>
      </c>
      <c r="T31" s="16"/>
      <c r="U31" s="16"/>
      <c r="V31" s="15"/>
    </row>
    <row r="32" spans="2:22" x14ac:dyDescent="0.3">
      <c r="B32" s="3">
        <v>22</v>
      </c>
      <c r="C32" s="3" t="s">
        <v>46</v>
      </c>
      <c r="D32" s="3" t="s">
        <v>51</v>
      </c>
      <c r="E32" s="3">
        <v>209</v>
      </c>
      <c r="F32" s="3" t="s">
        <v>7</v>
      </c>
      <c r="G32" s="3">
        <v>26.8</v>
      </c>
      <c r="H32" s="3">
        <v>2</v>
      </c>
      <c r="I32" s="3" t="s">
        <v>15</v>
      </c>
      <c r="J32" s="3">
        <v>1</v>
      </c>
      <c r="K32" s="6">
        <f>IF(Table5[[#This Row],[Widok]]=1,12%,0)</f>
        <v>0.12</v>
      </c>
      <c r="L32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2" s="6">
        <f>IF(Table5[[#This Row],[Metraż]]&lt;30,7%,IF(Table5[[#This Row],[Metraż]]&gt;35,-7%,0))</f>
        <v>7.0000000000000007E-2</v>
      </c>
      <c r="N32" s="5">
        <f>IF(Table5[[#This Row],[Skrzydło]]="Słowackiego",(1+SUM(Table5[[#This Row],[Ocena widok*]:[Ocena wielkość]]))*$F$105,(1+SUM(Table5[[#This Row],[Ocena widok*]:[Ocena wielkość]]))*$F$105*1.05)</f>
        <v>32440.500000000004</v>
      </c>
      <c r="O32" s="5" t="str">
        <f>IF(Table5[[#This Row],[Status]]="sprzedane","sprzedane",Table5[[#This Row],[Cena całkowita netto]]-Table5[[#This Row],[Cena Fit Out]])</f>
        <v>sprzedane</v>
      </c>
      <c r="P32" s="5" t="str">
        <f>IF(Table5[[#This Row],[Status]]="sprzedane","sprzedane",$F$106*Table5[[#This Row],[Metraż]])</f>
        <v>sprzedane</v>
      </c>
      <c r="Q32" s="11" t="str">
        <f>IF(Table5[[#This Row],[Status]]="sprzedane","sprzedane",Table5[[#This Row],[Cena całkowita netto]]/Table5[[#This Row],[Metraż]])</f>
        <v>sprzedane</v>
      </c>
      <c r="R32" s="11" t="str">
        <f>IF(Table5[[#This Row],[Status]]="sprzedane","sprzedane",Table5[[#This Row],[Metraż]]*Table5[[#This Row],[Współczynnik]])</f>
        <v>sprzedane</v>
      </c>
      <c r="T32" s="16"/>
      <c r="U32" s="16"/>
      <c r="V32" s="15"/>
    </row>
    <row r="33" spans="2:22" x14ac:dyDescent="0.3">
      <c r="B33" s="3">
        <v>23</v>
      </c>
      <c r="C33" s="3" t="s">
        <v>46</v>
      </c>
      <c r="D33" s="3" t="s">
        <v>50</v>
      </c>
      <c r="E33" s="3">
        <v>211</v>
      </c>
      <c r="F33" s="3" t="s">
        <v>7</v>
      </c>
      <c r="G33" s="3">
        <v>26.8</v>
      </c>
      <c r="H33" s="3">
        <v>2</v>
      </c>
      <c r="I33" s="3" t="s">
        <v>13</v>
      </c>
      <c r="J33" s="3">
        <v>0</v>
      </c>
      <c r="K33" s="6">
        <f>IF(Table5[[#This Row],[Widok]]=1,12%,0)</f>
        <v>0</v>
      </c>
      <c r="L33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3" s="6">
        <f>IF(Table5[[#This Row],[Metraż]]&lt;30,7%,IF(Table5[[#This Row],[Metraż]]&gt;35,-7%,0))</f>
        <v>7.0000000000000007E-2</v>
      </c>
      <c r="N33" s="5">
        <f>IF(Table5[[#This Row],[Skrzydło]]="Słowackiego",(1+SUM(Table5[[#This Row],[Ocena widok*]:[Ocena wielkość]]))*$F$105,(1+SUM(Table5[[#This Row],[Ocena widok*]:[Ocena wielkość]]))*$F$105*1.05)</f>
        <v>29236.5</v>
      </c>
      <c r="O33" s="5">
        <f>IF(Table5[[#This Row],[Status]]="sprzedane","sprzedane",Table5[[#This Row],[Cena całkowita netto]]-Table5[[#This Row],[Cena Fit Out]])</f>
        <v>659722.20000000007</v>
      </c>
      <c r="P33" s="5">
        <f>IF(Table5[[#This Row],[Status]]="sprzedane","sprzedane",$F$106*Table5[[#This Row],[Metraż]])</f>
        <v>123816</v>
      </c>
      <c r="Q33" s="11">
        <f>IF(Table5[[#This Row],[Status]]="sprzedane","sprzedane",Table5[[#This Row],[Cena całkowita netto]]/Table5[[#This Row],[Metraż]])</f>
        <v>29236.500000000004</v>
      </c>
      <c r="R33" s="11">
        <f>IF(Table5[[#This Row],[Status]]="sprzedane","sprzedane",Table5[[#This Row],[Metraż]]*Table5[[#This Row],[Współczynnik]])</f>
        <v>783538.20000000007</v>
      </c>
      <c r="T33" s="16"/>
      <c r="U33" s="16"/>
      <c r="V33" s="15"/>
    </row>
    <row r="34" spans="2:22" x14ac:dyDescent="0.3">
      <c r="B34" s="3">
        <v>24</v>
      </c>
      <c r="C34" s="3" t="s">
        <v>46</v>
      </c>
      <c r="D34" s="3" t="s">
        <v>50</v>
      </c>
      <c r="E34" s="3">
        <v>213</v>
      </c>
      <c r="F34" s="3" t="s">
        <v>7</v>
      </c>
      <c r="G34" s="3">
        <v>27</v>
      </c>
      <c r="H34" s="3">
        <v>2</v>
      </c>
      <c r="I34" s="3" t="s">
        <v>9</v>
      </c>
      <c r="J34" s="3">
        <v>0</v>
      </c>
      <c r="K34" s="6">
        <f>IF(Table5[[#This Row],[Widok]]=1,12%,0)</f>
        <v>0</v>
      </c>
      <c r="L34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4" s="6">
        <f>IF(Table5[[#This Row],[Metraż]]&lt;30,7%,IF(Table5[[#This Row],[Metraż]]&gt;35,-7%,0))</f>
        <v>7.0000000000000007E-2</v>
      </c>
      <c r="N34" s="5">
        <f>IF(Table5[[#This Row],[Skrzydło]]="Słowackiego",(1+SUM(Table5[[#This Row],[Ocena widok*]:[Ocena wielkość]]))*$F$105,(1+SUM(Table5[[#This Row],[Ocena widok*]:[Ocena wielkość]]))*$F$105*1.05)</f>
        <v>29236.5</v>
      </c>
      <c r="O34" s="5">
        <f>IF(Table5[[#This Row],[Status]]="sprzedane","sprzedane",Table5[[#This Row],[Cena całkowita netto]]-Table5[[#This Row],[Cena Fit Out]])</f>
        <v>664645.5</v>
      </c>
      <c r="P34" s="5">
        <f>IF(Table5[[#This Row],[Status]]="sprzedane","sprzedane",$F$106*Table5[[#This Row],[Metraż]])</f>
        <v>124740</v>
      </c>
      <c r="Q34" s="11">
        <f>IF(Table5[[#This Row],[Status]]="sprzedane","sprzedane",Table5[[#This Row],[Cena całkowita netto]]/Table5[[#This Row],[Metraż]])</f>
        <v>29236.5</v>
      </c>
      <c r="R34" s="11">
        <f>IF(Table5[[#This Row],[Status]]="sprzedane","sprzedane",Table5[[#This Row],[Metraż]]*Table5[[#This Row],[Współczynnik]])</f>
        <v>789385.5</v>
      </c>
      <c r="T34" s="16"/>
      <c r="U34" s="16"/>
      <c r="V34" s="15"/>
    </row>
    <row r="35" spans="2:22" x14ac:dyDescent="0.3">
      <c r="B35" s="3">
        <v>25</v>
      </c>
      <c r="C35" s="3" t="s">
        <v>46</v>
      </c>
      <c r="D35" s="3" t="s">
        <v>50</v>
      </c>
      <c r="E35" s="3">
        <v>215</v>
      </c>
      <c r="F35" s="3" t="s">
        <v>7</v>
      </c>
      <c r="G35" s="3">
        <v>26.2</v>
      </c>
      <c r="H35" s="3">
        <v>2</v>
      </c>
      <c r="I35" s="3" t="s">
        <v>15</v>
      </c>
      <c r="J35" s="3">
        <v>1</v>
      </c>
      <c r="K35" s="6">
        <f>IF(Table5[[#This Row],[Widok]]=1,12%,0)</f>
        <v>0.12</v>
      </c>
      <c r="L35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5" s="6">
        <f>IF(Table5[[#This Row],[Metraż]]&lt;30,7%,IF(Table5[[#This Row],[Metraż]]&gt;35,-7%,0))</f>
        <v>7.0000000000000007E-2</v>
      </c>
      <c r="N35" s="5">
        <f>IF(Table5[[#This Row],[Skrzydło]]="Słowackiego",(1+SUM(Table5[[#This Row],[Ocena widok*]:[Ocena wielkość]]))*$F$105,(1+SUM(Table5[[#This Row],[Ocena widok*]:[Ocena wielkość]]))*$F$105*1.05)</f>
        <v>32440.500000000004</v>
      </c>
      <c r="O35" s="5">
        <f>IF(Table5[[#This Row],[Status]]="sprzedane","sprzedane",Table5[[#This Row],[Cena całkowita netto]]-Table5[[#This Row],[Cena Fit Out]])</f>
        <v>728897.10000000009</v>
      </c>
      <c r="P35" s="5">
        <f>IF(Table5[[#This Row],[Status]]="sprzedane","sprzedane",$F$106*Table5[[#This Row],[Metraż]])</f>
        <v>121044</v>
      </c>
      <c r="Q35" s="11">
        <f>IF(Table5[[#This Row],[Status]]="sprzedane","sprzedane",Table5[[#This Row],[Cena całkowita netto]]/Table5[[#This Row],[Metraż]])</f>
        <v>32440.500000000004</v>
      </c>
      <c r="R35" s="11">
        <f>IF(Table5[[#This Row],[Status]]="sprzedane","sprzedane",Table5[[#This Row],[Metraż]]*Table5[[#This Row],[Współczynnik]])</f>
        <v>849941.10000000009</v>
      </c>
      <c r="T35" s="16"/>
      <c r="U35" s="16"/>
      <c r="V35" s="15"/>
    </row>
    <row r="36" spans="2:22" x14ac:dyDescent="0.3">
      <c r="B36" s="3">
        <v>26</v>
      </c>
      <c r="C36" s="3" t="s">
        <v>46</v>
      </c>
      <c r="D36" s="3" t="s">
        <v>50</v>
      </c>
      <c r="E36" s="3">
        <v>217</v>
      </c>
      <c r="F36" s="3" t="s">
        <v>7</v>
      </c>
      <c r="G36" s="3">
        <v>26.1</v>
      </c>
      <c r="H36" s="3">
        <v>2</v>
      </c>
      <c r="I36" s="3" t="s">
        <v>11</v>
      </c>
      <c r="J36" s="3">
        <v>1</v>
      </c>
      <c r="K36" s="6">
        <f>IF(Table5[[#This Row],[Widok]]=1,12%,0)</f>
        <v>0.12</v>
      </c>
      <c r="L36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6" s="6">
        <f>IF(Table5[[#This Row],[Metraż]]&lt;30,7%,IF(Table5[[#This Row],[Metraż]]&gt;35,-7%,0))</f>
        <v>7.0000000000000007E-2</v>
      </c>
      <c r="N36" s="5">
        <f>IF(Table5[[#This Row],[Skrzydło]]="Słowackiego",(1+SUM(Table5[[#This Row],[Ocena widok*]:[Ocena wielkość]]))*$F$105,(1+SUM(Table5[[#This Row],[Ocena widok*]:[Ocena wielkość]]))*$F$105*1.05)</f>
        <v>32440.500000000004</v>
      </c>
      <c r="O36" s="5">
        <f>IF(Table5[[#This Row],[Status]]="sprzedane","sprzedane",Table5[[#This Row],[Cena całkowita netto]]-Table5[[#This Row],[Cena Fit Out]])</f>
        <v>726115.05000000016</v>
      </c>
      <c r="P36" s="5">
        <f>IF(Table5[[#This Row],[Status]]="sprzedane","sprzedane",$F$106*Table5[[#This Row],[Metraż]])</f>
        <v>120582</v>
      </c>
      <c r="Q36" s="11">
        <f>IF(Table5[[#This Row],[Status]]="sprzedane","sprzedane",Table5[[#This Row],[Cena całkowita netto]]/Table5[[#This Row],[Metraż]])</f>
        <v>32440.500000000004</v>
      </c>
      <c r="R36" s="11">
        <f>IF(Table5[[#This Row],[Status]]="sprzedane","sprzedane",Table5[[#This Row],[Metraż]]*Table5[[#This Row],[Współczynnik]])</f>
        <v>846697.05000000016</v>
      </c>
      <c r="T36" s="16"/>
      <c r="U36" s="16"/>
      <c r="V36" s="15"/>
    </row>
    <row r="37" spans="2:22" x14ac:dyDescent="0.3">
      <c r="B37" s="3">
        <v>27</v>
      </c>
      <c r="C37" s="3" t="s">
        <v>46</v>
      </c>
      <c r="D37" s="3" t="s">
        <v>51</v>
      </c>
      <c r="E37" s="3">
        <v>219</v>
      </c>
      <c r="F37" s="3" t="s">
        <v>7</v>
      </c>
      <c r="G37" s="3">
        <v>26.9</v>
      </c>
      <c r="H37" s="3">
        <v>2</v>
      </c>
      <c r="I37" s="3" t="s">
        <v>11</v>
      </c>
      <c r="J37" s="3">
        <v>1</v>
      </c>
      <c r="K37" s="6">
        <f>IF(Table5[[#This Row],[Widok]]=1,12%,0)</f>
        <v>0.12</v>
      </c>
      <c r="L37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7" s="6">
        <f>IF(Table5[[#This Row],[Metraż]]&lt;30,7%,IF(Table5[[#This Row],[Metraż]]&gt;35,-7%,0))</f>
        <v>7.0000000000000007E-2</v>
      </c>
      <c r="N37" s="5">
        <f>IF(Table5[[#This Row],[Skrzydło]]="Słowackiego",(1+SUM(Table5[[#This Row],[Ocena widok*]:[Ocena wielkość]]))*$F$105,(1+SUM(Table5[[#This Row],[Ocena widok*]:[Ocena wielkość]]))*$F$105*1.05)</f>
        <v>32440.500000000004</v>
      </c>
      <c r="O37" s="5" t="str">
        <f>IF(Table5[[#This Row],[Status]]="sprzedane","sprzedane",Table5[[#This Row],[Cena całkowita netto]]-Table5[[#This Row],[Cena Fit Out]])</f>
        <v>sprzedane</v>
      </c>
      <c r="P37" s="5" t="str">
        <f>IF(Table5[[#This Row],[Status]]="sprzedane","sprzedane",$F$106*Table5[[#This Row],[Metraż]])</f>
        <v>sprzedane</v>
      </c>
      <c r="Q37" s="11" t="str">
        <f>IF(Table5[[#This Row],[Status]]="sprzedane","sprzedane",Table5[[#This Row],[Cena całkowita netto]]/Table5[[#This Row],[Metraż]])</f>
        <v>sprzedane</v>
      </c>
      <c r="R37" s="11" t="str">
        <f>IF(Table5[[#This Row],[Status]]="sprzedane","sprzedane",Table5[[#This Row],[Metraż]]*Table5[[#This Row],[Współczynnik]])</f>
        <v>sprzedane</v>
      </c>
      <c r="T37" s="16"/>
      <c r="U37" s="16"/>
      <c r="V37" s="15"/>
    </row>
    <row r="38" spans="2:22" x14ac:dyDescent="0.3">
      <c r="B38" s="3">
        <v>28</v>
      </c>
      <c r="C38" s="3" t="s">
        <v>46</v>
      </c>
      <c r="D38" s="3" t="s">
        <v>50</v>
      </c>
      <c r="E38" s="3">
        <v>221</v>
      </c>
      <c r="F38" s="3" t="s">
        <v>7</v>
      </c>
      <c r="G38" s="3">
        <v>26.8</v>
      </c>
      <c r="H38" s="3">
        <v>2</v>
      </c>
      <c r="I38" s="3" t="s">
        <v>15</v>
      </c>
      <c r="J38" s="3">
        <v>1</v>
      </c>
      <c r="K38" s="6">
        <f>IF(Table5[[#This Row],[Widok]]=1,12%,0)</f>
        <v>0.12</v>
      </c>
      <c r="L38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8" s="6">
        <f>IF(Table5[[#This Row],[Metraż]]&lt;30,7%,IF(Table5[[#This Row],[Metraż]]&gt;35,-7%,0))</f>
        <v>7.0000000000000007E-2</v>
      </c>
      <c r="N38" s="5">
        <f>IF(Table5[[#This Row],[Skrzydło]]="Słowackiego",(1+SUM(Table5[[#This Row],[Ocena widok*]:[Ocena wielkość]]))*$F$105,(1+SUM(Table5[[#This Row],[Ocena widok*]:[Ocena wielkość]]))*$F$105*1.05)</f>
        <v>32440.500000000004</v>
      </c>
      <c r="O38" s="5">
        <f>IF(Table5[[#This Row],[Status]]="sprzedane","sprzedane",Table5[[#This Row],[Cena całkowita netto]]-Table5[[#This Row],[Cena Fit Out]])</f>
        <v>745589.40000000014</v>
      </c>
      <c r="P38" s="5">
        <f>IF(Table5[[#This Row],[Status]]="sprzedane","sprzedane",$F$106*Table5[[#This Row],[Metraż]])</f>
        <v>123816</v>
      </c>
      <c r="Q38" s="11">
        <f>IF(Table5[[#This Row],[Status]]="sprzedane","sprzedane",Table5[[#This Row],[Cena całkowita netto]]/Table5[[#This Row],[Metraż]])</f>
        <v>32440.500000000004</v>
      </c>
      <c r="R38" s="11">
        <f>IF(Table5[[#This Row],[Status]]="sprzedane","sprzedane",Table5[[#This Row],[Metraż]]*Table5[[#This Row],[Współczynnik]])</f>
        <v>869405.40000000014</v>
      </c>
      <c r="T38" s="16"/>
      <c r="U38" s="16"/>
      <c r="V38" s="15"/>
    </row>
    <row r="39" spans="2:22" x14ac:dyDescent="0.3">
      <c r="B39" s="3">
        <v>29</v>
      </c>
      <c r="C39" s="3" t="s">
        <v>46</v>
      </c>
      <c r="D39" s="3" t="s">
        <v>50</v>
      </c>
      <c r="E39" s="3">
        <v>222</v>
      </c>
      <c r="F39" s="3" t="s">
        <v>8</v>
      </c>
      <c r="G39" s="3">
        <v>26.9</v>
      </c>
      <c r="H39" s="3">
        <v>2</v>
      </c>
      <c r="I39" s="3" t="s">
        <v>9</v>
      </c>
      <c r="J39" s="3">
        <v>0</v>
      </c>
      <c r="K39" s="6">
        <f>IF(Table5[[#This Row],[Widok]]=1,12%,0)</f>
        <v>0</v>
      </c>
      <c r="L39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39" s="6">
        <f>IF(Table5[[#This Row],[Metraż]]&lt;30,7%,IF(Table5[[#This Row],[Metraż]]&gt;35,-7%,0))</f>
        <v>7.0000000000000007E-2</v>
      </c>
      <c r="N39" s="5">
        <f>IF(Table5[[#This Row],[Skrzydło]]="Słowackiego",(1+SUM(Table5[[#This Row],[Ocena widok*]:[Ocena wielkość]]))*$F$105,(1+SUM(Table5[[#This Row],[Ocena widok*]:[Ocena wielkość]]))*$F$105*1.05)</f>
        <v>29236.5</v>
      </c>
      <c r="O39" s="5">
        <f>IF(Table5[[#This Row],[Status]]="sprzedane","sprzedane",Table5[[#This Row],[Cena całkowita netto]]-Table5[[#This Row],[Cena Fit Out]])</f>
        <v>662183.85</v>
      </c>
      <c r="P39" s="5">
        <f>IF(Table5[[#This Row],[Status]]="sprzedane","sprzedane",$F$106*Table5[[#This Row],[Metraż]])</f>
        <v>124278</v>
      </c>
      <c r="Q39" s="11">
        <f>IF(Table5[[#This Row],[Status]]="sprzedane","sprzedane",Table5[[#This Row],[Cena całkowita netto]]/Table5[[#This Row],[Metraż]])</f>
        <v>29236.5</v>
      </c>
      <c r="R39" s="11">
        <f>IF(Table5[[#This Row],[Status]]="sprzedane","sprzedane",Table5[[#This Row],[Metraż]]*Table5[[#This Row],[Współczynnik]])</f>
        <v>786461.85</v>
      </c>
      <c r="T39" s="16"/>
      <c r="U39" s="16"/>
      <c r="V39" s="15"/>
    </row>
    <row r="40" spans="2:22" x14ac:dyDescent="0.3">
      <c r="B40" s="3">
        <v>30</v>
      </c>
      <c r="C40" s="3" t="s">
        <v>46</v>
      </c>
      <c r="D40" s="3" t="s">
        <v>51</v>
      </c>
      <c r="E40" s="3">
        <v>223</v>
      </c>
      <c r="F40" s="3" t="s">
        <v>7</v>
      </c>
      <c r="G40" s="3">
        <v>26.9</v>
      </c>
      <c r="H40" s="3">
        <v>2</v>
      </c>
      <c r="I40" s="3" t="s">
        <v>11</v>
      </c>
      <c r="J40" s="3">
        <v>1</v>
      </c>
      <c r="K40" s="6">
        <f>IF(Table5[[#This Row],[Widok]]=1,12%,0)</f>
        <v>0.12</v>
      </c>
      <c r="L40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40" s="6">
        <f>IF(Table5[[#This Row],[Metraż]]&lt;30,7%,IF(Table5[[#This Row],[Metraż]]&gt;35,-7%,0))</f>
        <v>7.0000000000000007E-2</v>
      </c>
      <c r="N40" s="5">
        <f>IF(Table5[[#This Row],[Skrzydło]]="Słowackiego",(1+SUM(Table5[[#This Row],[Ocena widok*]:[Ocena wielkość]]))*$F$105,(1+SUM(Table5[[#This Row],[Ocena widok*]:[Ocena wielkość]]))*$F$105*1.05)</f>
        <v>32440.500000000004</v>
      </c>
      <c r="O40" s="5" t="str">
        <f>IF(Table5[[#This Row],[Status]]="sprzedane","sprzedane",Table5[[#This Row],[Cena całkowita netto]]-Table5[[#This Row],[Cena Fit Out]])</f>
        <v>sprzedane</v>
      </c>
      <c r="P40" s="5" t="str">
        <f>IF(Table5[[#This Row],[Status]]="sprzedane","sprzedane",$F$106*Table5[[#This Row],[Metraż]])</f>
        <v>sprzedane</v>
      </c>
      <c r="Q40" s="11" t="str">
        <f>IF(Table5[[#This Row],[Status]]="sprzedane","sprzedane",Table5[[#This Row],[Cena całkowita netto]]/Table5[[#This Row],[Metraż]])</f>
        <v>sprzedane</v>
      </c>
      <c r="R40" s="11" t="str">
        <f>IF(Table5[[#This Row],[Status]]="sprzedane","sprzedane",Table5[[#This Row],[Metraż]]*Table5[[#This Row],[Współczynnik]])</f>
        <v>sprzedane</v>
      </c>
      <c r="T40" s="16"/>
      <c r="U40" s="16"/>
      <c r="V40" s="15"/>
    </row>
    <row r="41" spans="2:22" x14ac:dyDescent="0.3">
      <c r="B41" s="3">
        <v>31</v>
      </c>
      <c r="C41" s="3" t="s">
        <v>46</v>
      </c>
      <c r="D41" s="3" t="s">
        <v>50</v>
      </c>
      <c r="E41" s="3">
        <v>224</v>
      </c>
      <c r="F41" s="3" t="s">
        <v>8</v>
      </c>
      <c r="G41" s="3">
        <v>30.6</v>
      </c>
      <c r="H41" s="3">
        <v>2</v>
      </c>
      <c r="I41" s="3" t="s">
        <v>13</v>
      </c>
      <c r="J41" s="3">
        <v>0</v>
      </c>
      <c r="K41" s="6">
        <f>IF(Table5[[#This Row],[Widok]]=1,12%,0)</f>
        <v>0</v>
      </c>
      <c r="L41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41" s="6">
        <f>IF(Table5[[#This Row],[Metraż]]&lt;30,7%,IF(Table5[[#This Row],[Metraż]]&gt;35,-7%,0))</f>
        <v>0</v>
      </c>
      <c r="N41" s="5">
        <f>IF(Table5[[#This Row],[Skrzydło]]="Słowackiego",(1+SUM(Table5[[#This Row],[Ocena widok*]:[Ocena wielkość]]))*$F$105,(1+SUM(Table5[[#This Row],[Ocena widok*]:[Ocena wielkość]]))*$F$105*1.05)</f>
        <v>27367.499999999996</v>
      </c>
      <c r="O41" s="5">
        <f>IF(Table5[[#This Row],[Status]]="sprzedane","sprzedane",Table5[[#This Row],[Cena całkowita netto]]-Table5[[#This Row],[Cena Fit Out]])</f>
        <v>696073.49999999988</v>
      </c>
      <c r="P41" s="5">
        <f>IF(Table5[[#This Row],[Status]]="sprzedane","sprzedane",$F$106*Table5[[#This Row],[Metraż]])</f>
        <v>141372</v>
      </c>
      <c r="Q41" s="11">
        <f>IF(Table5[[#This Row],[Status]]="sprzedane","sprzedane",Table5[[#This Row],[Cena całkowita netto]]/Table5[[#This Row],[Metraż]])</f>
        <v>27367.499999999996</v>
      </c>
      <c r="R41" s="11">
        <f>IF(Table5[[#This Row],[Status]]="sprzedane","sprzedane",Table5[[#This Row],[Metraż]]*Table5[[#This Row],[Współczynnik]])</f>
        <v>837445.49999999988</v>
      </c>
      <c r="T41" s="16"/>
      <c r="U41" s="16"/>
      <c r="V41" s="15"/>
    </row>
    <row r="42" spans="2:22" x14ac:dyDescent="0.3">
      <c r="B42" s="3">
        <v>32</v>
      </c>
      <c r="C42" s="3" t="s">
        <v>46</v>
      </c>
      <c r="D42" s="3" t="s">
        <v>50</v>
      </c>
      <c r="E42" s="3">
        <v>225</v>
      </c>
      <c r="F42" s="3" t="s">
        <v>7</v>
      </c>
      <c r="G42" s="3">
        <v>26.8</v>
      </c>
      <c r="H42" s="3">
        <v>2</v>
      </c>
      <c r="I42" s="3" t="s">
        <v>15</v>
      </c>
      <c r="J42" s="3">
        <v>1</v>
      </c>
      <c r="K42" s="6">
        <f>IF(Table5[[#This Row],[Widok]]=1,12%,0)</f>
        <v>0.12</v>
      </c>
      <c r="L42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42" s="6">
        <f>IF(Table5[[#This Row],[Metraż]]&lt;30,7%,IF(Table5[[#This Row],[Metraż]]&gt;35,-7%,0))</f>
        <v>7.0000000000000007E-2</v>
      </c>
      <c r="N42" s="5">
        <f>IF(Table5[[#This Row],[Skrzydło]]="Słowackiego",(1+SUM(Table5[[#This Row],[Ocena widok*]:[Ocena wielkość]]))*$F$105,(1+SUM(Table5[[#This Row],[Ocena widok*]:[Ocena wielkość]]))*$F$105*1.05)</f>
        <v>32440.500000000004</v>
      </c>
      <c r="O42" s="5">
        <f>IF(Table5[[#This Row],[Status]]="sprzedane","sprzedane",Table5[[#This Row],[Cena całkowita netto]]-Table5[[#This Row],[Cena Fit Out]])</f>
        <v>745589.40000000014</v>
      </c>
      <c r="P42" s="5">
        <f>IF(Table5[[#This Row],[Status]]="sprzedane","sprzedane",$F$106*Table5[[#This Row],[Metraż]])</f>
        <v>123816</v>
      </c>
      <c r="Q42" s="11">
        <f>IF(Table5[[#This Row],[Status]]="sprzedane","sprzedane",Table5[[#This Row],[Cena całkowita netto]]/Table5[[#This Row],[Metraż]])</f>
        <v>32440.500000000004</v>
      </c>
      <c r="R42" s="11">
        <f>IF(Table5[[#This Row],[Status]]="sprzedane","sprzedane",Table5[[#This Row],[Metraż]]*Table5[[#This Row],[Współczynnik]])</f>
        <v>869405.40000000014</v>
      </c>
      <c r="T42" s="16"/>
      <c r="U42" s="16"/>
      <c r="V42" s="15"/>
    </row>
    <row r="43" spans="2:22" x14ac:dyDescent="0.3">
      <c r="B43" s="3">
        <v>33</v>
      </c>
      <c r="C43" s="3" t="s">
        <v>46</v>
      </c>
      <c r="D43" s="3" t="s">
        <v>50</v>
      </c>
      <c r="E43" s="3">
        <v>227</v>
      </c>
      <c r="F43" s="3" t="s">
        <v>7</v>
      </c>
      <c r="G43" s="3">
        <v>26.8</v>
      </c>
      <c r="H43" s="3">
        <v>2</v>
      </c>
      <c r="I43" s="3" t="s">
        <v>15</v>
      </c>
      <c r="J43" s="3">
        <v>1</v>
      </c>
      <c r="K43" s="6">
        <f>IF(Table5[[#This Row],[Widok]]=1,12%,0)</f>
        <v>0.12</v>
      </c>
      <c r="L43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43" s="6">
        <f>IF(Table5[[#This Row],[Metraż]]&lt;30,7%,IF(Table5[[#This Row],[Metraż]]&gt;35,-7%,0))</f>
        <v>7.0000000000000007E-2</v>
      </c>
      <c r="N43" s="5">
        <f>IF(Table5[[#This Row],[Skrzydło]]="Słowackiego",(1+SUM(Table5[[#This Row],[Ocena widok*]:[Ocena wielkość]]))*$F$105,(1+SUM(Table5[[#This Row],[Ocena widok*]:[Ocena wielkość]]))*$F$105*1.05)</f>
        <v>32440.500000000004</v>
      </c>
      <c r="O43" s="5">
        <f>IF(Table5[[#This Row],[Status]]="sprzedane","sprzedane",Table5[[#This Row],[Cena całkowita netto]]-Table5[[#This Row],[Cena Fit Out]])</f>
        <v>745589.40000000014</v>
      </c>
      <c r="P43" s="5">
        <f>IF(Table5[[#This Row],[Status]]="sprzedane","sprzedane",$F$106*Table5[[#This Row],[Metraż]])</f>
        <v>123816</v>
      </c>
      <c r="Q43" s="11">
        <f>IF(Table5[[#This Row],[Status]]="sprzedane","sprzedane",Table5[[#This Row],[Cena całkowita netto]]/Table5[[#This Row],[Metraż]])</f>
        <v>32440.500000000004</v>
      </c>
      <c r="R43" s="11">
        <f>IF(Table5[[#This Row],[Status]]="sprzedane","sprzedane",Table5[[#This Row],[Metraż]]*Table5[[#This Row],[Współczynnik]])</f>
        <v>869405.40000000014</v>
      </c>
      <c r="T43" s="16"/>
      <c r="U43" s="16"/>
      <c r="V43" s="15"/>
    </row>
    <row r="44" spans="2:22" x14ac:dyDescent="0.3">
      <c r="B44" s="3">
        <v>34</v>
      </c>
      <c r="C44" s="3" t="s">
        <v>46</v>
      </c>
      <c r="D44" s="3" t="s">
        <v>51</v>
      </c>
      <c r="E44" s="3">
        <v>228</v>
      </c>
      <c r="F44" s="3" t="s">
        <v>8</v>
      </c>
      <c r="G44" s="3">
        <v>50.9</v>
      </c>
      <c r="H44" s="3">
        <v>2</v>
      </c>
      <c r="I44" s="3" t="s">
        <v>18</v>
      </c>
      <c r="J44" s="3">
        <v>0</v>
      </c>
      <c r="K44" s="6">
        <f>IF(Table5[[#This Row],[Widok]]=1,12%,0)</f>
        <v>0</v>
      </c>
      <c r="L44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44" s="6">
        <f>IF(Table5[[#This Row],[Metraż]]&lt;30,7%,IF(Table5[[#This Row],[Metraż]]&gt;35,-7%,0))</f>
        <v>-7.0000000000000007E-2</v>
      </c>
      <c r="N44" s="5">
        <f>IF(Table5[[#This Row],[Skrzydło]]="Słowackiego",(1+SUM(Table5[[#This Row],[Ocena widok*]:[Ocena wielkość]]))*$F$105,(1+SUM(Table5[[#This Row],[Ocena widok*]:[Ocena wielkość]]))*$F$105*1.05)</f>
        <v>25498.5</v>
      </c>
      <c r="O44" s="5" t="str">
        <f>IF(Table5[[#This Row],[Status]]="sprzedane","sprzedane",Table5[[#This Row],[Cena całkowita netto]]-Table5[[#This Row],[Cena Fit Out]])</f>
        <v>sprzedane</v>
      </c>
      <c r="P44" s="5" t="str">
        <f>IF(Table5[[#This Row],[Status]]="sprzedane","sprzedane",$F$106*Table5[[#This Row],[Metraż]])</f>
        <v>sprzedane</v>
      </c>
      <c r="Q44" s="11" t="str">
        <f>IF(Table5[[#This Row],[Status]]="sprzedane","sprzedane",Table5[[#This Row],[Cena całkowita netto]]/Table5[[#This Row],[Metraż]])</f>
        <v>sprzedane</v>
      </c>
      <c r="R44" s="11" t="str">
        <f>IF(Table5[[#This Row],[Status]]="sprzedane","sprzedane",Table5[[#This Row],[Metraż]]*Table5[[#This Row],[Współczynnik]])</f>
        <v>sprzedane</v>
      </c>
      <c r="T44" s="16"/>
      <c r="U44" s="16"/>
      <c r="V44" s="15"/>
    </row>
    <row r="45" spans="2:22" x14ac:dyDescent="0.3">
      <c r="B45" s="3">
        <v>35</v>
      </c>
      <c r="C45" s="3" t="s">
        <v>46</v>
      </c>
      <c r="D45" s="3" t="s">
        <v>50</v>
      </c>
      <c r="E45" s="3">
        <v>229</v>
      </c>
      <c r="F45" s="3" t="s">
        <v>7</v>
      </c>
      <c r="G45" s="3">
        <v>26.5</v>
      </c>
      <c r="H45" s="3">
        <v>2</v>
      </c>
      <c r="I45" s="3" t="s">
        <v>12</v>
      </c>
      <c r="J45" s="3">
        <v>1</v>
      </c>
      <c r="K45" s="6">
        <f>IF(Table5[[#This Row],[Widok]]=1,12%,0)</f>
        <v>0.12</v>
      </c>
      <c r="L45" s="6">
        <f>IF(Table5[[#This Row],[Piętro]]=1,0,IF(Table5[[#This Row],[Piętro]]=2,2.5%,IF(Table5[[#This Row],[Piętro]]=3,5%,IF(Table5[[#This Row],[Piętro]]=4,7.5%,IF(Table5[[#This Row],[Piętro]]=5,10%,IF(Table5[[#This Row],[Piętro]]=6,12.5%))))))</f>
        <v>2.5000000000000001E-2</v>
      </c>
      <c r="M45" s="6">
        <f>IF(Table5[[#This Row],[Metraż]]&lt;30,7%,IF(Table5[[#This Row],[Metraż]]&gt;35,-7%,0))</f>
        <v>7.0000000000000007E-2</v>
      </c>
      <c r="N45" s="5">
        <f>IF(Table5[[#This Row],[Skrzydło]]="Słowackiego",(1+SUM(Table5[[#This Row],[Ocena widok*]:[Ocena wielkość]]))*$F$105,(1+SUM(Table5[[#This Row],[Ocena widok*]:[Ocena wielkość]]))*$F$105*1.05)</f>
        <v>32440.500000000004</v>
      </c>
      <c r="O45" s="5">
        <f>IF(Table5[[#This Row],[Status]]="sprzedane","sprzedane",Table5[[#This Row],[Cena całkowita netto]]-Table5[[#This Row],[Cena Fit Out]])</f>
        <v>737243.25000000012</v>
      </c>
      <c r="P45" s="5">
        <f>IF(Table5[[#This Row],[Status]]="sprzedane","sprzedane",$F$106*Table5[[#This Row],[Metraż]])</f>
        <v>122430</v>
      </c>
      <c r="Q45" s="11">
        <f>IF(Table5[[#This Row],[Status]]="sprzedane","sprzedane",Table5[[#This Row],[Cena całkowita netto]]/Table5[[#This Row],[Metraż]])</f>
        <v>32440.500000000004</v>
      </c>
      <c r="R45" s="11">
        <f>IF(Table5[[#This Row],[Status]]="sprzedane","sprzedane",Table5[[#This Row],[Metraż]]*Table5[[#This Row],[Współczynnik]])</f>
        <v>859673.25000000012</v>
      </c>
      <c r="T45" s="16"/>
      <c r="U45" s="16"/>
      <c r="V45" s="15"/>
    </row>
    <row r="46" spans="2:22" x14ac:dyDescent="0.3">
      <c r="B46" s="3">
        <v>36</v>
      </c>
      <c r="C46" s="3" t="s">
        <v>46</v>
      </c>
      <c r="D46" s="3" t="s">
        <v>51</v>
      </c>
      <c r="E46" s="3">
        <v>301</v>
      </c>
      <c r="F46" s="3" t="s">
        <v>7</v>
      </c>
      <c r="G46" s="3">
        <v>27.7</v>
      </c>
      <c r="H46" s="3">
        <v>3</v>
      </c>
      <c r="I46" s="3" t="s">
        <v>15</v>
      </c>
      <c r="J46" s="3">
        <v>1</v>
      </c>
      <c r="K46" s="6">
        <f>IF(Table5[[#This Row],[Widok]]=1,12%,0)</f>
        <v>0.12</v>
      </c>
      <c r="L46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46" s="6">
        <f>IF(Table5[[#This Row],[Metraż]]&lt;30,7%,IF(Table5[[#This Row],[Metraż]]&gt;35,-7%,0))</f>
        <v>7.0000000000000007E-2</v>
      </c>
      <c r="N46" s="5">
        <f>IF(Table5[[#This Row],[Skrzydło]]="Słowackiego",(1+SUM(Table5[[#This Row],[Ocena widok*]:[Ocena wielkość]]))*$F$105,(1+SUM(Table5[[#This Row],[Ocena widok*]:[Ocena wielkość]]))*$F$105*1.05)</f>
        <v>33108</v>
      </c>
      <c r="O46" s="5" t="str">
        <f>IF(Table5[[#This Row],[Status]]="sprzedane","sprzedane",Table5[[#This Row],[Cena całkowita netto]]-Table5[[#This Row],[Cena Fit Out]])</f>
        <v>sprzedane</v>
      </c>
      <c r="P46" s="5" t="str">
        <f>IF(Table5[[#This Row],[Status]]="sprzedane","sprzedane",$F$106*Table5[[#This Row],[Metraż]])</f>
        <v>sprzedane</v>
      </c>
      <c r="Q46" s="11" t="str">
        <f>IF(Table5[[#This Row],[Status]]="sprzedane","sprzedane",Table5[[#This Row],[Cena całkowita netto]]/Table5[[#This Row],[Metraż]])</f>
        <v>sprzedane</v>
      </c>
      <c r="R46" s="11" t="str">
        <f>IF(Table5[[#This Row],[Status]]="sprzedane","sprzedane",Table5[[#This Row],[Metraż]]*Table5[[#This Row],[Współczynnik]])</f>
        <v>sprzedane</v>
      </c>
      <c r="T46" s="16"/>
      <c r="U46" s="16"/>
      <c r="V46" s="15"/>
    </row>
    <row r="47" spans="2:22" x14ac:dyDescent="0.3">
      <c r="B47" s="3">
        <v>37</v>
      </c>
      <c r="C47" s="3" t="s">
        <v>46</v>
      </c>
      <c r="D47" s="3" t="s">
        <v>49</v>
      </c>
      <c r="E47" s="3">
        <v>302</v>
      </c>
      <c r="F47" s="3" t="s">
        <v>8</v>
      </c>
      <c r="G47" s="3">
        <v>29.3</v>
      </c>
      <c r="H47" s="3">
        <v>3</v>
      </c>
      <c r="I47" s="3" t="s">
        <v>15</v>
      </c>
      <c r="J47" s="3">
        <v>1</v>
      </c>
      <c r="K47" s="6">
        <f>IF(Table5[[#This Row],[Widok]]=1,12%,0)</f>
        <v>0.12</v>
      </c>
      <c r="L47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47" s="6">
        <f>IF(Table5[[#This Row],[Metraż]]&lt;30,7%,IF(Table5[[#This Row],[Metraż]]&gt;35,-7%,0))</f>
        <v>7.0000000000000007E-2</v>
      </c>
      <c r="N47" s="5">
        <f>IF(Table5[[#This Row],[Skrzydło]]="Słowackiego",(1+SUM(Table5[[#This Row],[Ocena widok*]:[Ocena wielkość]]))*$F$105,(1+SUM(Table5[[#This Row],[Ocena widok*]:[Ocena wielkość]]))*$F$105*1.05)</f>
        <v>33108</v>
      </c>
      <c r="O47" s="5">
        <f>IF(Table5[[#This Row],[Status]]="sprzedane","sprzedane",Table5[[#This Row],[Cena całkowita netto]]-Table5[[#This Row],[Cena Fit Out]])</f>
        <v>834698.4</v>
      </c>
      <c r="P47" s="5">
        <f>IF(Table5[[#This Row],[Status]]="sprzedane","sprzedane",$F$106*Table5[[#This Row],[Metraż]])</f>
        <v>135366</v>
      </c>
      <c r="Q47" s="11">
        <f>IF(Table5[[#This Row],[Status]]="sprzedane","sprzedane",Table5[[#This Row],[Cena całkowita netto]]/Table5[[#This Row],[Metraż]])</f>
        <v>33108</v>
      </c>
      <c r="R47" s="11">
        <f>IF(Table5[[#This Row],[Status]]="sprzedane","sprzedane",Table5[[#This Row],[Metraż]]*Table5[[#This Row],[Współczynnik]])</f>
        <v>970064.4</v>
      </c>
      <c r="T47" s="16"/>
      <c r="U47" s="16"/>
      <c r="V47" s="15"/>
    </row>
    <row r="48" spans="2:22" x14ac:dyDescent="0.3">
      <c r="B48" s="3">
        <v>38</v>
      </c>
      <c r="C48" s="3" t="s">
        <v>46</v>
      </c>
      <c r="D48" s="3" t="s">
        <v>51</v>
      </c>
      <c r="E48" s="3">
        <v>303</v>
      </c>
      <c r="F48" s="3" t="s">
        <v>7</v>
      </c>
      <c r="G48" s="3">
        <v>26.9</v>
      </c>
      <c r="H48" s="3">
        <v>3</v>
      </c>
      <c r="I48" s="3" t="s">
        <v>15</v>
      </c>
      <c r="J48" s="3">
        <v>1</v>
      </c>
      <c r="K48" s="6">
        <f>IF(Table5[[#This Row],[Widok]]=1,12%,0)</f>
        <v>0.12</v>
      </c>
      <c r="L48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48" s="6">
        <f>IF(Table5[[#This Row],[Metraż]]&lt;30,7%,IF(Table5[[#This Row],[Metraż]]&gt;35,-7%,0))</f>
        <v>7.0000000000000007E-2</v>
      </c>
      <c r="N48" s="5">
        <f>IF(Table5[[#This Row],[Skrzydło]]="Słowackiego",(1+SUM(Table5[[#This Row],[Ocena widok*]:[Ocena wielkość]]))*$F$105,(1+SUM(Table5[[#This Row],[Ocena widok*]:[Ocena wielkość]]))*$F$105*1.05)</f>
        <v>33108</v>
      </c>
      <c r="O48" s="5" t="str">
        <f>IF(Table5[[#This Row],[Status]]="sprzedane","sprzedane",Table5[[#This Row],[Cena całkowita netto]]-Table5[[#This Row],[Cena Fit Out]])</f>
        <v>sprzedane</v>
      </c>
      <c r="P48" s="5" t="str">
        <f>IF(Table5[[#This Row],[Status]]="sprzedane","sprzedane",$F$106*Table5[[#This Row],[Metraż]])</f>
        <v>sprzedane</v>
      </c>
      <c r="Q48" s="11" t="str">
        <f>IF(Table5[[#This Row],[Status]]="sprzedane","sprzedane",Table5[[#This Row],[Cena całkowita netto]]/Table5[[#This Row],[Metraż]])</f>
        <v>sprzedane</v>
      </c>
      <c r="R48" s="11" t="str">
        <f>IF(Table5[[#This Row],[Status]]="sprzedane","sprzedane",Table5[[#This Row],[Metraż]]*Table5[[#This Row],[Współczynnik]])</f>
        <v>sprzedane</v>
      </c>
      <c r="T48" s="16"/>
      <c r="U48" s="16"/>
      <c r="V48" s="15"/>
    </row>
    <row r="49" spans="2:22" x14ac:dyDescent="0.3">
      <c r="B49" s="3">
        <v>39</v>
      </c>
      <c r="C49" s="3" t="s">
        <v>46</v>
      </c>
      <c r="D49" s="3" t="s">
        <v>51</v>
      </c>
      <c r="E49" s="3">
        <v>305</v>
      </c>
      <c r="F49" s="3" t="s">
        <v>7</v>
      </c>
      <c r="G49" s="3">
        <v>26.9</v>
      </c>
      <c r="H49" s="3">
        <v>3</v>
      </c>
      <c r="I49" s="3" t="s">
        <v>11</v>
      </c>
      <c r="J49" s="3">
        <v>1</v>
      </c>
      <c r="K49" s="6">
        <f>IF(Table5[[#This Row],[Widok]]=1,12%,0)</f>
        <v>0.12</v>
      </c>
      <c r="L49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49" s="6">
        <f>IF(Table5[[#This Row],[Metraż]]&lt;30,7%,IF(Table5[[#This Row],[Metraż]]&gt;35,-7%,0))</f>
        <v>7.0000000000000007E-2</v>
      </c>
      <c r="N49" s="5">
        <f>IF(Table5[[#This Row],[Skrzydło]]="Słowackiego",(1+SUM(Table5[[#This Row],[Ocena widok*]:[Ocena wielkość]]))*$F$105,(1+SUM(Table5[[#This Row],[Ocena widok*]:[Ocena wielkość]]))*$F$105*1.05)</f>
        <v>33108</v>
      </c>
      <c r="O49" s="5" t="str">
        <f>IF(Table5[[#This Row],[Status]]="sprzedane","sprzedane",Table5[[#This Row],[Cena całkowita netto]]-Table5[[#This Row],[Cena Fit Out]])</f>
        <v>sprzedane</v>
      </c>
      <c r="P49" s="5" t="str">
        <f>IF(Table5[[#This Row],[Status]]="sprzedane","sprzedane",$F$106*Table5[[#This Row],[Metraż]])</f>
        <v>sprzedane</v>
      </c>
      <c r="Q49" s="11" t="str">
        <f>IF(Table5[[#This Row],[Status]]="sprzedane","sprzedane",Table5[[#This Row],[Cena całkowita netto]]/Table5[[#This Row],[Metraż]])</f>
        <v>sprzedane</v>
      </c>
      <c r="R49" s="11" t="str">
        <f>IF(Table5[[#This Row],[Status]]="sprzedane","sprzedane",Table5[[#This Row],[Metraż]]*Table5[[#This Row],[Współczynnik]])</f>
        <v>sprzedane</v>
      </c>
      <c r="T49" s="16"/>
      <c r="U49" s="16"/>
      <c r="V49" s="15"/>
    </row>
    <row r="50" spans="2:22" x14ac:dyDescent="0.3">
      <c r="B50" s="3">
        <v>40</v>
      </c>
      <c r="C50" s="3" t="s">
        <v>46</v>
      </c>
      <c r="D50" s="3" t="s">
        <v>50</v>
      </c>
      <c r="E50" s="3">
        <v>306</v>
      </c>
      <c r="F50" s="3" t="s">
        <v>8</v>
      </c>
      <c r="G50" s="3">
        <v>26.9</v>
      </c>
      <c r="H50" s="3">
        <v>3</v>
      </c>
      <c r="I50" s="3" t="s">
        <v>9</v>
      </c>
      <c r="J50" s="3">
        <v>0</v>
      </c>
      <c r="K50" s="6">
        <f>IF(Table5[[#This Row],[Widok]]=1,12%,0)</f>
        <v>0</v>
      </c>
      <c r="L50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0" s="6">
        <f>IF(Table5[[#This Row],[Metraż]]&lt;30,7%,IF(Table5[[#This Row],[Metraż]]&gt;35,-7%,0))</f>
        <v>7.0000000000000007E-2</v>
      </c>
      <c r="N50" s="5">
        <f>IF(Table5[[#This Row],[Skrzydło]]="Słowackiego",(1+SUM(Table5[[#This Row],[Ocena widok*]:[Ocena wielkość]]))*$F$105,(1+SUM(Table5[[#This Row],[Ocena widok*]:[Ocena wielkość]]))*$F$105*1.05)</f>
        <v>29904.000000000004</v>
      </c>
      <c r="O50" s="5">
        <f>IF(Table5[[#This Row],[Status]]="sprzedane","sprzedane",Table5[[#This Row],[Cena całkowita netto]]-Table5[[#This Row],[Cena Fit Out]])</f>
        <v>680139.60000000009</v>
      </c>
      <c r="P50" s="5">
        <f>IF(Table5[[#This Row],[Status]]="sprzedane","sprzedane",$F$106*Table5[[#This Row],[Metraż]])</f>
        <v>124278</v>
      </c>
      <c r="Q50" s="11">
        <f>IF(Table5[[#This Row],[Status]]="sprzedane","sprzedane",Table5[[#This Row],[Cena całkowita netto]]/Table5[[#This Row],[Metraż]])</f>
        <v>29904.000000000004</v>
      </c>
      <c r="R50" s="11">
        <f>IF(Table5[[#This Row],[Status]]="sprzedane","sprzedane",Table5[[#This Row],[Metraż]]*Table5[[#This Row],[Współczynnik]])</f>
        <v>804417.60000000009</v>
      </c>
      <c r="T50" s="16"/>
      <c r="U50" s="16"/>
      <c r="V50" s="15"/>
    </row>
    <row r="51" spans="2:22" x14ac:dyDescent="0.3">
      <c r="B51" s="3">
        <v>41</v>
      </c>
      <c r="C51" s="3" t="s">
        <v>46</v>
      </c>
      <c r="D51" s="3" t="s">
        <v>51</v>
      </c>
      <c r="E51" s="3">
        <v>307</v>
      </c>
      <c r="F51" s="3" t="s">
        <v>7</v>
      </c>
      <c r="G51" s="3">
        <v>26.9</v>
      </c>
      <c r="H51" s="3">
        <v>3</v>
      </c>
      <c r="I51" s="3" t="s">
        <v>11</v>
      </c>
      <c r="J51" s="3">
        <v>1</v>
      </c>
      <c r="K51" s="6">
        <f>IF(Table5[[#This Row],[Widok]]=1,12%,0)</f>
        <v>0.12</v>
      </c>
      <c r="L51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1" s="6">
        <f>IF(Table5[[#This Row],[Metraż]]&lt;30,7%,IF(Table5[[#This Row],[Metraż]]&gt;35,-7%,0))</f>
        <v>7.0000000000000007E-2</v>
      </c>
      <c r="N51" s="5">
        <f>IF(Table5[[#This Row],[Skrzydło]]="Słowackiego",(1+SUM(Table5[[#This Row],[Ocena widok*]:[Ocena wielkość]]))*$F$105,(1+SUM(Table5[[#This Row],[Ocena widok*]:[Ocena wielkość]]))*$F$105*1.05)</f>
        <v>33108</v>
      </c>
      <c r="O51" s="5" t="str">
        <f>IF(Table5[[#This Row],[Status]]="sprzedane","sprzedane",Table5[[#This Row],[Cena całkowita netto]]-Table5[[#This Row],[Cena Fit Out]])</f>
        <v>sprzedane</v>
      </c>
      <c r="P51" s="5" t="str">
        <f>IF(Table5[[#This Row],[Status]]="sprzedane","sprzedane",$F$106*Table5[[#This Row],[Metraż]])</f>
        <v>sprzedane</v>
      </c>
      <c r="Q51" s="11" t="str">
        <f>IF(Table5[[#This Row],[Status]]="sprzedane","sprzedane",Table5[[#This Row],[Cena całkowita netto]]/Table5[[#This Row],[Metraż]])</f>
        <v>sprzedane</v>
      </c>
      <c r="R51" s="11" t="str">
        <f>IF(Table5[[#This Row],[Status]]="sprzedane","sprzedane",Table5[[#This Row],[Metraż]]*Table5[[#This Row],[Współczynnik]])</f>
        <v>sprzedane</v>
      </c>
      <c r="T51" s="16"/>
      <c r="U51" s="16"/>
      <c r="V51" s="15"/>
    </row>
    <row r="52" spans="2:22" x14ac:dyDescent="0.3">
      <c r="B52" s="3">
        <v>42</v>
      </c>
      <c r="C52" s="3" t="s">
        <v>46</v>
      </c>
      <c r="D52" s="3" t="s">
        <v>50</v>
      </c>
      <c r="E52" s="3">
        <v>308</v>
      </c>
      <c r="F52" s="3" t="s">
        <v>8</v>
      </c>
      <c r="G52" s="3">
        <v>26.8</v>
      </c>
      <c r="H52" s="3">
        <v>3</v>
      </c>
      <c r="I52" s="3" t="s">
        <v>9</v>
      </c>
      <c r="J52" s="3">
        <v>0</v>
      </c>
      <c r="K52" s="6">
        <f>IF(Table5[[#This Row],[Widok]]=1,12%,0)</f>
        <v>0</v>
      </c>
      <c r="L52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2" s="6">
        <f>IF(Table5[[#This Row],[Metraż]]&lt;30,7%,IF(Table5[[#This Row],[Metraż]]&gt;35,-7%,0))</f>
        <v>7.0000000000000007E-2</v>
      </c>
      <c r="N52" s="5">
        <f>IF(Table5[[#This Row],[Skrzydło]]="Słowackiego",(1+SUM(Table5[[#This Row],[Ocena widok*]:[Ocena wielkość]]))*$F$105,(1+SUM(Table5[[#This Row],[Ocena widok*]:[Ocena wielkość]]))*$F$105*1.05)</f>
        <v>29904.000000000004</v>
      </c>
      <c r="O52" s="5">
        <f>IF(Table5[[#This Row],[Status]]="sprzedane","sprzedane",Table5[[#This Row],[Cena całkowita netto]]-Table5[[#This Row],[Cena Fit Out]])</f>
        <v>677611.20000000007</v>
      </c>
      <c r="P52" s="5">
        <f>IF(Table5[[#This Row],[Status]]="sprzedane","sprzedane",$F$106*Table5[[#This Row],[Metraż]])</f>
        <v>123816</v>
      </c>
      <c r="Q52" s="11">
        <f>IF(Table5[[#This Row],[Status]]="sprzedane","sprzedane",Table5[[#This Row],[Cena całkowita netto]]/Table5[[#This Row],[Metraż]])</f>
        <v>29904</v>
      </c>
      <c r="R52" s="11">
        <f>IF(Table5[[#This Row],[Status]]="sprzedane","sprzedane",Table5[[#This Row],[Metraż]]*Table5[[#This Row],[Współczynnik]])</f>
        <v>801427.20000000007</v>
      </c>
      <c r="T52" s="16"/>
      <c r="U52" s="16"/>
      <c r="V52" s="15"/>
    </row>
    <row r="53" spans="2:22" x14ac:dyDescent="0.3">
      <c r="B53" s="3">
        <v>43</v>
      </c>
      <c r="C53" s="3" t="s">
        <v>46</v>
      </c>
      <c r="D53" s="3" t="s">
        <v>50</v>
      </c>
      <c r="E53" s="3">
        <v>309</v>
      </c>
      <c r="F53" s="3" t="s">
        <v>7</v>
      </c>
      <c r="G53" s="3">
        <v>27</v>
      </c>
      <c r="H53" s="3">
        <v>3</v>
      </c>
      <c r="I53" s="3" t="s">
        <v>15</v>
      </c>
      <c r="J53" s="3">
        <v>1</v>
      </c>
      <c r="K53" s="6">
        <f>IF(Table5[[#This Row],[Widok]]=1,12%,0)</f>
        <v>0.12</v>
      </c>
      <c r="L53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3" s="6">
        <f>IF(Table5[[#This Row],[Metraż]]&lt;30,7%,IF(Table5[[#This Row],[Metraż]]&gt;35,-7%,0))</f>
        <v>7.0000000000000007E-2</v>
      </c>
      <c r="N53" s="5">
        <f>IF(Table5[[#This Row],[Skrzydło]]="Słowackiego",(1+SUM(Table5[[#This Row],[Ocena widok*]:[Ocena wielkość]]))*$F$105,(1+SUM(Table5[[#This Row],[Ocena widok*]:[Ocena wielkość]]))*$F$105*1.05)</f>
        <v>33108</v>
      </c>
      <c r="O53" s="5">
        <f>IF(Table5[[#This Row],[Status]]="sprzedane","sprzedane",Table5[[#This Row],[Cena całkowita netto]]-Table5[[#This Row],[Cena Fit Out]])</f>
        <v>769176</v>
      </c>
      <c r="P53" s="5">
        <f>IF(Table5[[#This Row],[Status]]="sprzedane","sprzedane",$F$106*Table5[[#This Row],[Metraż]])</f>
        <v>124740</v>
      </c>
      <c r="Q53" s="11">
        <f>IF(Table5[[#This Row],[Status]]="sprzedane","sprzedane",Table5[[#This Row],[Cena całkowita netto]]/Table5[[#This Row],[Metraż]])</f>
        <v>33108</v>
      </c>
      <c r="R53" s="11">
        <f>IF(Table5[[#This Row],[Status]]="sprzedane","sprzedane",Table5[[#This Row],[Metraż]]*Table5[[#This Row],[Współczynnik]])</f>
        <v>893916</v>
      </c>
      <c r="T53" s="16"/>
      <c r="U53" s="16"/>
      <c r="V53" s="15"/>
    </row>
    <row r="54" spans="2:22" x14ac:dyDescent="0.3">
      <c r="B54" s="3">
        <v>44</v>
      </c>
      <c r="C54" s="3" t="s">
        <v>46</v>
      </c>
      <c r="D54" s="3" t="s">
        <v>50</v>
      </c>
      <c r="E54" s="3">
        <v>310</v>
      </c>
      <c r="F54" s="3" t="s">
        <v>8</v>
      </c>
      <c r="G54" s="3">
        <v>32.299999999999997</v>
      </c>
      <c r="H54" s="3">
        <v>3</v>
      </c>
      <c r="I54" s="3" t="s">
        <v>9</v>
      </c>
      <c r="J54" s="3">
        <v>0</v>
      </c>
      <c r="K54" s="6">
        <f>IF(Table5[[#This Row],[Widok]]=1,12%,0)</f>
        <v>0</v>
      </c>
      <c r="L54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4" s="6">
        <f>IF(Table5[[#This Row],[Metraż]]&lt;30,7%,IF(Table5[[#This Row],[Metraż]]&gt;35,-7%,0))</f>
        <v>0</v>
      </c>
      <c r="N54" s="5">
        <f>IF(Table5[[#This Row],[Skrzydło]]="Słowackiego",(1+SUM(Table5[[#This Row],[Ocena widok*]:[Ocena wielkość]]))*$F$105,(1+SUM(Table5[[#This Row],[Ocena widok*]:[Ocena wielkość]]))*$F$105*1.05)</f>
        <v>28035</v>
      </c>
      <c r="O54" s="5">
        <f>IF(Table5[[#This Row],[Status]]="sprzedane","sprzedane",Table5[[#This Row],[Cena całkowita netto]]-Table5[[#This Row],[Cena Fit Out]])</f>
        <v>756304.49999999988</v>
      </c>
      <c r="P54" s="5">
        <f>IF(Table5[[#This Row],[Status]]="sprzedane","sprzedane",$F$106*Table5[[#This Row],[Metraż]])</f>
        <v>149226</v>
      </c>
      <c r="Q54" s="11">
        <f>IF(Table5[[#This Row],[Status]]="sprzedane","sprzedane",Table5[[#This Row],[Cena całkowita netto]]/Table5[[#This Row],[Metraż]])</f>
        <v>28035</v>
      </c>
      <c r="R54" s="11">
        <f>IF(Table5[[#This Row],[Status]]="sprzedane","sprzedane",Table5[[#This Row],[Metraż]]*Table5[[#This Row],[Współczynnik]])</f>
        <v>905530.49999999988</v>
      </c>
      <c r="T54" s="16"/>
      <c r="U54" s="16"/>
      <c r="V54" s="15"/>
    </row>
    <row r="55" spans="2:22" x14ac:dyDescent="0.3">
      <c r="B55" s="3">
        <v>45</v>
      </c>
      <c r="C55" s="3" t="s">
        <v>46</v>
      </c>
      <c r="D55" s="3" t="s">
        <v>51</v>
      </c>
      <c r="E55" s="3">
        <v>311</v>
      </c>
      <c r="F55" s="3" t="s">
        <v>7</v>
      </c>
      <c r="G55" s="3">
        <v>27</v>
      </c>
      <c r="H55" s="3">
        <v>3</v>
      </c>
      <c r="I55" s="3" t="s">
        <v>15</v>
      </c>
      <c r="J55" s="3">
        <v>1</v>
      </c>
      <c r="K55" s="6">
        <f>IF(Table5[[#This Row],[Widok]]=1,12%,0)</f>
        <v>0.12</v>
      </c>
      <c r="L55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5" s="6">
        <f>IF(Table5[[#This Row],[Metraż]]&lt;30,7%,IF(Table5[[#This Row],[Metraż]]&gt;35,-7%,0))</f>
        <v>7.0000000000000007E-2</v>
      </c>
      <c r="N55" s="5">
        <f>IF(Table5[[#This Row],[Skrzydło]]="Słowackiego",(1+SUM(Table5[[#This Row],[Ocena widok*]:[Ocena wielkość]]))*$F$105,(1+SUM(Table5[[#This Row],[Ocena widok*]:[Ocena wielkość]]))*$F$105*1.05)</f>
        <v>33108</v>
      </c>
      <c r="O55" s="5" t="str">
        <f>IF(Table5[[#This Row],[Status]]="sprzedane","sprzedane",Table5[[#This Row],[Cena całkowita netto]]-Table5[[#This Row],[Cena Fit Out]])</f>
        <v>sprzedane</v>
      </c>
      <c r="P55" s="5" t="str">
        <f>IF(Table5[[#This Row],[Status]]="sprzedane","sprzedane",$F$106*Table5[[#This Row],[Metraż]])</f>
        <v>sprzedane</v>
      </c>
      <c r="Q55" s="11" t="str">
        <f>IF(Table5[[#This Row],[Status]]="sprzedane","sprzedane",Table5[[#This Row],[Cena całkowita netto]]/Table5[[#This Row],[Metraż]])</f>
        <v>sprzedane</v>
      </c>
      <c r="R55" s="11" t="str">
        <f>IF(Table5[[#This Row],[Status]]="sprzedane","sprzedane",Table5[[#This Row],[Metraż]]*Table5[[#This Row],[Współczynnik]])</f>
        <v>sprzedane</v>
      </c>
      <c r="T55" s="16"/>
      <c r="U55" s="16"/>
      <c r="V55" s="15"/>
    </row>
    <row r="56" spans="2:22" x14ac:dyDescent="0.3">
      <c r="B56" s="3">
        <v>46</v>
      </c>
      <c r="C56" s="3" t="s">
        <v>46</v>
      </c>
      <c r="D56" s="3" t="s">
        <v>51</v>
      </c>
      <c r="E56" s="3">
        <v>313</v>
      </c>
      <c r="F56" s="3" t="s">
        <v>7</v>
      </c>
      <c r="G56" s="3">
        <v>26.9</v>
      </c>
      <c r="H56" s="3">
        <v>3</v>
      </c>
      <c r="I56" s="3" t="s">
        <v>11</v>
      </c>
      <c r="J56" s="3">
        <v>1</v>
      </c>
      <c r="K56" s="6">
        <f>IF(Table5[[#This Row],[Widok]]=1,12%,0)</f>
        <v>0.12</v>
      </c>
      <c r="L56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6" s="6">
        <f>IF(Table5[[#This Row],[Metraż]]&lt;30,7%,IF(Table5[[#This Row],[Metraż]]&gt;35,-7%,0))</f>
        <v>7.0000000000000007E-2</v>
      </c>
      <c r="N56" s="5">
        <f>IF(Table5[[#This Row],[Skrzydło]]="Słowackiego",(1+SUM(Table5[[#This Row],[Ocena widok*]:[Ocena wielkość]]))*$F$105,(1+SUM(Table5[[#This Row],[Ocena widok*]:[Ocena wielkość]]))*$F$105*1.05)</f>
        <v>33108</v>
      </c>
      <c r="O56" s="5" t="str">
        <f>IF(Table5[[#This Row],[Status]]="sprzedane","sprzedane",Table5[[#This Row],[Cena całkowita netto]]-Table5[[#This Row],[Cena Fit Out]])</f>
        <v>sprzedane</v>
      </c>
      <c r="P56" s="5" t="str">
        <f>IF(Table5[[#This Row],[Status]]="sprzedane","sprzedane",$F$106*Table5[[#This Row],[Metraż]])</f>
        <v>sprzedane</v>
      </c>
      <c r="Q56" s="11" t="str">
        <f>IF(Table5[[#This Row],[Status]]="sprzedane","sprzedane",Table5[[#This Row],[Cena całkowita netto]]/Table5[[#This Row],[Metraż]])</f>
        <v>sprzedane</v>
      </c>
      <c r="R56" s="11" t="str">
        <f>IF(Table5[[#This Row],[Status]]="sprzedane","sprzedane",Table5[[#This Row],[Metraż]]*Table5[[#This Row],[Współczynnik]])</f>
        <v>sprzedane</v>
      </c>
      <c r="T56" s="16"/>
      <c r="U56" s="16"/>
      <c r="V56" s="15"/>
    </row>
    <row r="57" spans="2:22" x14ac:dyDescent="0.3">
      <c r="B57" s="3">
        <v>47</v>
      </c>
      <c r="C57" s="3" t="s">
        <v>46</v>
      </c>
      <c r="D57" s="3" t="s">
        <v>51</v>
      </c>
      <c r="E57" s="3">
        <v>315</v>
      </c>
      <c r="F57" s="3" t="s">
        <v>7</v>
      </c>
      <c r="G57" s="3">
        <v>26.1</v>
      </c>
      <c r="H57" s="3">
        <v>3</v>
      </c>
      <c r="I57" s="3" t="s">
        <v>15</v>
      </c>
      <c r="J57" s="3">
        <v>1</v>
      </c>
      <c r="K57" s="6">
        <f>IF(Table5[[#This Row],[Widok]]=1,12%,0)</f>
        <v>0.12</v>
      </c>
      <c r="L57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7" s="6">
        <f>IF(Table5[[#This Row],[Metraż]]&lt;30,7%,IF(Table5[[#This Row],[Metraż]]&gt;35,-7%,0))</f>
        <v>7.0000000000000007E-2</v>
      </c>
      <c r="N57" s="5">
        <f>IF(Table5[[#This Row],[Skrzydło]]="Słowackiego",(1+SUM(Table5[[#This Row],[Ocena widok*]:[Ocena wielkość]]))*$F$105,(1+SUM(Table5[[#This Row],[Ocena widok*]:[Ocena wielkość]]))*$F$105*1.05)</f>
        <v>33108</v>
      </c>
      <c r="O57" s="5" t="str">
        <f>IF(Table5[[#This Row],[Status]]="sprzedane","sprzedane",Table5[[#This Row],[Cena całkowita netto]]-Table5[[#This Row],[Cena Fit Out]])</f>
        <v>sprzedane</v>
      </c>
      <c r="P57" s="5" t="str">
        <f>IF(Table5[[#This Row],[Status]]="sprzedane","sprzedane",$F$106*Table5[[#This Row],[Metraż]])</f>
        <v>sprzedane</v>
      </c>
      <c r="Q57" s="11" t="str">
        <f>IF(Table5[[#This Row],[Status]]="sprzedane","sprzedane",Table5[[#This Row],[Cena całkowita netto]]/Table5[[#This Row],[Metraż]])</f>
        <v>sprzedane</v>
      </c>
      <c r="R57" s="11" t="str">
        <f>IF(Table5[[#This Row],[Status]]="sprzedane","sprzedane",Table5[[#This Row],[Metraż]]*Table5[[#This Row],[Współczynnik]])</f>
        <v>sprzedane</v>
      </c>
      <c r="T57" s="16"/>
      <c r="U57" s="16"/>
      <c r="V57" s="15"/>
    </row>
    <row r="58" spans="2:22" x14ac:dyDescent="0.3">
      <c r="B58" s="3">
        <v>48</v>
      </c>
      <c r="C58" s="3" t="s">
        <v>46</v>
      </c>
      <c r="D58" s="3" t="s">
        <v>51</v>
      </c>
      <c r="E58" s="3">
        <v>317</v>
      </c>
      <c r="F58" s="3" t="s">
        <v>7</v>
      </c>
      <c r="G58" s="3">
        <v>26.1</v>
      </c>
      <c r="H58" s="3">
        <v>3</v>
      </c>
      <c r="I58" s="3" t="s">
        <v>11</v>
      </c>
      <c r="J58" s="3">
        <v>1</v>
      </c>
      <c r="K58" s="6">
        <f>IF(Table5[[#This Row],[Widok]]=1,12%,0)</f>
        <v>0.12</v>
      </c>
      <c r="L58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8" s="6">
        <f>IF(Table5[[#This Row],[Metraż]]&lt;30,7%,IF(Table5[[#This Row],[Metraż]]&gt;35,-7%,0))</f>
        <v>7.0000000000000007E-2</v>
      </c>
      <c r="N58" s="5">
        <f>IF(Table5[[#This Row],[Skrzydło]]="Słowackiego",(1+SUM(Table5[[#This Row],[Ocena widok*]:[Ocena wielkość]]))*$F$105,(1+SUM(Table5[[#This Row],[Ocena widok*]:[Ocena wielkość]]))*$F$105*1.05)</f>
        <v>33108</v>
      </c>
      <c r="O58" s="5" t="str">
        <f>IF(Table5[[#This Row],[Status]]="sprzedane","sprzedane",Table5[[#This Row],[Cena całkowita netto]]-Table5[[#This Row],[Cena Fit Out]])</f>
        <v>sprzedane</v>
      </c>
      <c r="P58" s="5" t="str">
        <f>IF(Table5[[#This Row],[Status]]="sprzedane","sprzedane",$F$106*Table5[[#This Row],[Metraż]])</f>
        <v>sprzedane</v>
      </c>
      <c r="Q58" s="11" t="str">
        <f>IF(Table5[[#This Row],[Status]]="sprzedane","sprzedane",Table5[[#This Row],[Cena całkowita netto]]/Table5[[#This Row],[Metraż]])</f>
        <v>sprzedane</v>
      </c>
      <c r="R58" s="11" t="str">
        <f>IF(Table5[[#This Row],[Status]]="sprzedane","sprzedane",Table5[[#This Row],[Metraż]]*Table5[[#This Row],[Współczynnik]])</f>
        <v>sprzedane</v>
      </c>
      <c r="T58" s="16"/>
      <c r="U58" s="16"/>
      <c r="V58" s="15"/>
    </row>
    <row r="59" spans="2:22" x14ac:dyDescent="0.3">
      <c r="B59" s="3">
        <v>49</v>
      </c>
      <c r="C59" s="3" t="s">
        <v>46</v>
      </c>
      <c r="D59" s="3" t="s">
        <v>51</v>
      </c>
      <c r="E59" s="3">
        <v>319</v>
      </c>
      <c r="F59" s="3" t="s">
        <v>7</v>
      </c>
      <c r="G59" s="3">
        <v>26.9</v>
      </c>
      <c r="H59" s="3">
        <v>3</v>
      </c>
      <c r="I59" s="3" t="s">
        <v>11</v>
      </c>
      <c r="J59" s="3">
        <v>1</v>
      </c>
      <c r="K59" s="6">
        <f>IF(Table5[[#This Row],[Widok]]=1,12%,0)</f>
        <v>0.12</v>
      </c>
      <c r="L59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59" s="6">
        <f>IF(Table5[[#This Row],[Metraż]]&lt;30,7%,IF(Table5[[#This Row],[Metraż]]&gt;35,-7%,0))</f>
        <v>7.0000000000000007E-2</v>
      </c>
      <c r="N59" s="5">
        <f>IF(Table5[[#This Row],[Skrzydło]]="Słowackiego",(1+SUM(Table5[[#This Row],[Ocena widok*]:[Ocena wielkość]]))*$F$105,(1+SUM(Table5[[#This Row],[Ocena widok*]:[Ocena wielkość]]))*$F$105*1.05)</f>
        <v>33108</v>
      </c>
      <c r="O59" s="5" t="str">
        <f>IF(Table5[[#This Row],[Status]]="sprzedane","sprzedane",Table5[[#This Row],[Cena całkowita netto]]-Table5[[#This Row],[Cena Fit Out]])</f>
        <v>sprzedane</v>
      </c>
      <c r="P59" s="5" t="str">
        <f>IF(Table5[[#This Row],[Status]]="sprzedane","sprzedane",$F$106*Table5[[#This Row],[Metraż]])</f>
        <v>sprzedane</v>
      </c>
      <c r="Q59" s="11" t="str">
        <f>IF(Table5[[#This Row],[Status]]="sprzedane","sprzedane",Table5[[#This Row],[Cena całkowita netto]]/Table5[[#This Row],[Metraż]])</f>
        <v>sprzedane</v>
      </c>
      <c r="R59" s="11" t="str">
        <f>IF(Table5[[#This Row],[Status]]="sprzedane","sprzedane",Table5[[#This Row],[Metraż]]*Table5[[#This Row],[Współczynnik]])</f>
        <v>sprzedane</v>
      </c>
      <c r="T59" s="16"/>
      <c r="U59" s="16"/>
      <c r="V59" s="15"/>
    </row>
    <row r="60" spans="2:22" x14ac:dyDescent="0.3">
      <c r="B60" s="3">
        <v>50</v>
      </c>
      <c r="C60" s="3" t="s">
        <v>46</v>
      </c>
      <c r="D60" s="3" t="s">
        <v>50</v>
      </c>
      <c r="E60" s="3">
        <v>320</v>
      </c>
      <c r="F60" s="3" t="s">
        <v>8</v>
      </c>
      <c r="G60" s="3">
        <v>27</v>
      </c>
      <c r="H60" s="3">
        <v>3</v>
      </c>
      <c r="I60" s="3" t="s">
        <v>9</v>
      </c>
      <c r="J60" s="3">
        <v>0</v>
      </c>
      <c r="K60" s="6">
        <f>IF(Table5[[#This Row],[Widok]]=1,12%,0)</f>
        <v>0</v>
      </c>
      <c r="L60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0" s="6">
        <f>IF(Table5[[#This Row],[Metraż]]&lt;30,7%,IF(Table5[[#This Row],[Metraż]]&gt;35,-7%,0))</f>
        <v>7.0000000000000007E-2</v>
      </c>
      <c r="N60" s="5">
        <f>IF(Table5[[#This Row],[Skrzydło]]="Słowackiego",(1+SUM(Table5[[#This Row],[Ocena widok*]:[Ocena wielkość]]))*$F$105,(1+SUM(Table5[[#This Row],[Ocena widok*]:[Ocena wielkość]]))*$F$105*1.05)</f>
        <v>29904.000000000004</v>
      </c>
      <c r="O60" s="5">
        <f>IF(Table5[[#This Row],[Status]]="sprzedane","sprzedane",Table5[[#This Row],[Cena całkowita netto]]-Table5[[#This Row],[Cena Fit Out]])</f>
        <v>682668.00000000012</v>
      </c>
      <c r="P60" s="5">
        <f>IF(Table5[[#This Row],[Status]]="sprzedane","sprzedane",$F$106*Table5[[#This Row],[Metraż]])</f>
        <v>124740</v>
      </c>
      <c r="Q60" s="11">
        <f>IF(Table5[[#This Row],[Status]]="sprzedane","sprzedane",Table5[[#This Row],[Cena całkowita netto]]/Table5[[#This Row],[Metraż]])</f>
        <v>29904.000000000004</v>
      </c>
      <c r="R60" s="11">
        <f>IF(Table5[[#This Row],[Status]]="sprzedane","sprzedane",Table5[[#This Row],[Metraż]]*Table5[[#This Row],[Współczynnik]])</f>
        <v>807408.00000000012</v>
      </c>
      <c r="T60" s="16"/>
      <c r="U60" s="16"/>
      <c r="V60" s="15"/>
    </row>
    <row r="61" spans="2:22" x14ac:dyDescent="0.3">
      <c r="B61" s="3">
        <v>51</v>
      </c>
      <c r="C61" s="3" t="s">
        <v>46</v>
      </c>
      <c r="D61" s="3" t="s">
        <v>50</v>
      </c>
      <c r="E61" s="3">
        <v>321</v>
      </c>
      <c r="F61" s="3" t="s">
        <v>7</v>
      </c>
      <c r="G61" s="3">
        <v>27</v>
      </c>
      <c r="H61" s="3">
        <v>3</v>
      </c>
      <c r="I61" s="3" t="s">
        <v>15</v>
      </c>
      <c r="J61" s="3">
        <v>1</v>
      </c>
      <c r="K61" s="6">
        <f>IF(Table5[[#This Row],[Widok]]=1,12%,0)</f>
        <v>0.12</v>
      </c>
      <c r="L61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1" s="6">
        <f>IF(Table5[[#This Row],[Metraż]]&lt;30,7%,IF(Table5[[#This Row],[Metraż]]&gt;35,-7%,0))</f>
        <v>7.0000000000000007E-2</v>
      </c>
      <c r="N61" s="5">
        <f>IF(Table5[[#This Row],[Skrzydło]]="Słowackiego",(1+SUM(Table5[[#This Row],[Ocena widok*]:[Ocena wielkość]]))*$F$105,(1+SUM(Table5[[#This Row],[Ocena widok*]:[Ocena wielkość]]))*$F$105*1.05)</f>
        <v>33108</v>
      </c>
      <c r="O61" s="5">
        <f>IF(Table5[[#This Row],[Status]]="sprzedane","sprzedane",Table5[[#This Row],[Cena całkowita netto]]-Table5[[#This Row],[Cena Fit Out]])</f>
        <v>769176</v>
      </c>
      <c r="P61" s="5">
        <f>IF(Table5[[#This Row],[Status]]="sprzedane","sprzedane",$F$106*Table5[[#This Row],[Metraż]])</f>
        <v>124740</v>
      </c>
      <c r="Q61" s="11">
        <f>IF(Table5[[#This Row],[Status]]="sprzedane","sprzedane",Table5[[#This Row],[Cena całkowita netto]]/Table5[[#This Row],[Metraż]])</f>
        <v>33108</v>
      </c>
      <c r="R61" s="11">
        <f>IF(Table5[[#This Row],[Status]]="sprzedane","sprzedane",Table5[[#This Row],[Metraż]]*Table5[[#This Row],[Współczynnik]])</f>
        <v>893916</v>
      </c>
      <c r="T61" s="16"/>
      <c r="U61" s="16"/>
      <c r="V61" s="15"/>
    </row>
    <row r="62" spans="2:22" x14ac:dyDescent="0.3">
      <c r="B62" s="3">
        <v>52</v>
      </c>
      <c r="C62" s="3" t="s">
        <v>46</v>
      </c>
      <c r="D62" s="3" t="s">
        <v>50</v>
      </c>
      <c r="E62" s="3">
        <v>322</v>
      </c>
      <c r="F62" s="3" t="s">
        <v>8</v>
      </c>
      <c r="G62" s="3">
        <v>26.8</v>
      </c>
      <c r="H62" s="3">
        <v>3</v>
      </c>
      <c r="I62" s="3" t="s">
        <v>9</v>
      </c>
      <c r="J62" s="3">
        <v>0</v>
      </c>
      <c r="K62" s="6">
        <f>IF(Table5[[#This Row],[Widok]]=1,12%,0)</f>
        <v>0</v>
      </c>
      <c r="L62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2" s="6">
        <f>IF(Table5[[#This Row],[Metraż]]&lt;30,7%,IF(Table5[[#This Row],[Metraż]]&gt;35,-7%,0))</f>
        <v>7.0000000000000007E-2</v>
      </c>
      <c r="N62" s="5">
        <f>IF(Table5[[#This Row],[Skrzydło]]="Słowackiego",(1+SUM(Table5[[#This Row],[Ocena widok*]:[Ocena wielkość]]))*$F$105,(1+SUM(Table5[[#This Row],[Ocena widok*]:[Ocena wielkość]]))*$F$105*1.05)</f>
        <v>29904.000000000004</v>
      </c>
      <c r="O62" s="5">
        <f>IF(Table5[[#This Row],[Status]]="sprzedane","sprzedane",Table5[[#This Row],[Cena całkowita netto]]-Table5[[#This Row],[Cena Fit Out]])</f>
        <v>677611.20000000007</v>
      </c>
      <c r="P62" s="5">
        <f>IF(Table5[[#This Row],[Status]]="sprzedane","sprzedane",$F$106*Table5[[#This Row],[Metraż]])</f>
        <v>123816</v>
      </c>
      <c r="Q62" s="11">
        <f>IF(Table5[[#This Row],[Status]]="sprzedane","sprzedane",Table5[[#This Row],[Cena całkowita netto]]/Table5[[#This Row],[Metraż]])</f>
        <v>29904</v>
      </c>
      <c r="R62" s="11">
        <f>IF(Table5[[#This Row],[Status]]="sprzedane","sprzedane",Table5[[#This Row],[Metraż]]*Table5[[#This Row],[Współczynnik]])</f>
        <v>801427.20000000007</v>
      </c>
      <c r="T62" s="16"/>
      <c r="U62" s="16"/>
      <c r="V62" s="15"/>
    </row>
    <row r="63" spans="2:22" x14ac:dyDescent="0.3">
      <c r="B63" s="3">
        <v>53</v>
      </c>
      <c r="C63" s="3" t="s">
        <v>46</v>
      </c>
      <c r="D63" s="3" t="s">
        <v>51</v>
      </c>
      <c r="E63" s="3">
        <v>323</v>
      </c>
      <c r="F63" s="3" t="s">
        <v>7</v>
      </c>
      <c r="G63" s="3">
        <v>26.9</v>
      </c>
      <c r="H63" s="3">
        <v>3</v>
      </c>
      <c r="I63" s="3" t="s">
        <v>11</v>
      </c>
      <c r="J63" s="3">
        <v>1</v>
      </c>
      <c r="K63" s="6">
        <f>IF(Table5[[#This Row],[Widok]]=1,12%,0)</f>
        <v>0.12</v>
      </c>
      <c r="L63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3" s="6">
        <f>IF(Table5[[#This Row],[Metraż]]&lt;30,7%,IF(Table5[[#This Row],[Metraż]]&gt;35,-7%,0))</f>
        <v>7.0000000000000007E-2</v>
      </c>
      <c r="N63" s="5">
        <f>IF(Table5[[#This Row],[Skrzydło]]="Słowackiego",(1+SUM(Table5[[#This Row],[Ocena widok*]:[Ocena wielkość]]))*$F$105,(1+SUM(Table5[[#This Row],[Ocena widok*]:[Ocena wielkość]]))*$F$105*1.05)</f>
        <v>33108</v>
      </c>
      <c r="O63" s="5" t="str">
        <f>IF(Table5[[#This Row],[Status]]="sprzedane","sprzedane",Table5[[#This Row],[Cena całkowita netto]]-Table5[[#This Row],[Cena Fit Out]])</f>
        <v>sprzedane</v>
      </c>
      <c r="P63" s="5" t="str">
        <f>IF(Table5[[#This Row],[Status]]="sprzedane","sprzedane",$F$106*Table5[[#This Row],[Metraż]])</f>
        <v>sprzedane</v>
      </c>
      <c r="Q63" s="11" t="str">
        <f>IF(Table5[[#This Row],[Status]]="sprzedane","sprzedane",Table5[[#This Row],[Cena całkowita netto]]/Table5[[#This Row],[Metraż]])</f>
        <v>sprzedane</v>
      </c>
      <c r="R63" s="11" t="str">
        <f>IF(Table5[[#This Row],[Status]]="sprzedane","sprzedane",Table5[[#This Row],[Metraż]]*Table5[[#This Row],[Współczynnik]])</f>
        <v>sprzedane</v>
      </c>
      <c r="T63" s="16"/>
      <c r="U63" s="16"/>
      <c r="V63" s="15"/>
    </row>
    <row r="64" spans="2:22" x14ac:dyDescent="0.3">
      <c r="B64" s="3">
        <v>54</v>
      </c>
      <c r="C64" s="3" t="s">
        <v>46</v>
      </c>
      <c r="D64" s="3" t="s">
        <v>51</v>
      </c>
      <c r="E64" s="3">
        <v>324</v>
      </c>
      <c r="F64" s="3" t="s">
        <v>8</v>
      </c>
      <c r="G64" s="3">
        <v>30.6</v>
      </c>
      <c r="H64" s="3">
        <v>3</v>
      </c>
      <c r="I64" s="3" t="s">
        <v>20</v>
      </c>
      <c r="J64" s="3">
        <v>0</v>
      </c>
      <c r="K64" s="6">
        <f>IF(Table5[[#This Row],[Widok]]=1,12%,0)</f>
        <v>0</v>
      </c>
      <c r="L64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4" s="6">
        <f>IF(Table5[[#This Row],[Metraż]]&lt;30,7%,IF(Table5[[#This Row],[Metraż]]&gt;35,-7%,0))</f>
        <v>0</v>
      </c>
      <c r="N64" s="5">
        <f>IF(Table5[[#This Row],[Skrzydło]]="Słowackiego",(1+SUM(Table5[[#This Row],[Ocena widok*]:[Ocena wielkość]]))*$F$105,(1+SUM(Table5[[#This Row],[Ocena widok*]:[Ocena wielkość]]))*$F$105*1.05)</f>
        <v>28035</v>
      </c>
      <c r="O64" s="5" t="str">
        <f>IF(Table5[[#This Row],[Status]]="sprzedane","sprzedane",Table5[[#This Row],[Cena całkowita netto]]-Table5[[#This Row],[Cena Fit Out]])</f>
        <v>sprzedane</v>
      </c>
      <c r="P64" s="5" t="str">
        <f>IF(Table5[[#This Row],[Status]]="sprzedane","sprzedane",$F$106*Table5[[#This Row],[Metraż]])</f>
        <v>sprzedane</v>
      </c>
      <c r="Q64" s="11" t="str">
        <f>IF(Table5[[#This Row],[Status]]="sprzedane","sprzedane",Table5[[#This Row],[Cena całkowita netto]]/Table5[[#This Row],[Metraż]])</f>
        <v>sprzedane</v>
      </c>
      <c r="R64" s="11" t="str">
        <f>IF(Table5[[#This Row],[Status]]="sprzedane","sprzedane",Table5[[#This Row],[Metraż]]*Table5[[#This Row],[Współczynnik]])</f>
        <v>sprzedane</v>
      </c>
      <c r="T64" s="16"/>
      <c r="U64" s="16"/>
      <c r="V64" s="15"/>
    </row>
    <row r="65" spans="2:22" x14ac:dyDescent="0.3">
      <c r="B65" s="3">
        <v>55</v>
      </c>
      <c r="C65" s="3" t="s">
        <v>46</v>
      </c>
      <c r="D65" s="3" t="s">
        <v>51</v>
      </c>
      <c r="E65" s="3">
        <v>325</v>
      </c>
      <c r="F65" s="3" t="s">
        <v>7</v>
      </c>
      <c r="G65" s="3">
        <v>27</v>
      </c>
      <c r="H65" s="3">
        <v>3</v>
      </c>
      <c r="I65" s="3" t="s">
        <v>15</v>
      </c>
      <c r="J65" s="3">
        <v>1</v>
      </c>
      <c r="K65" s="6">
        <f>IF(Table5[[#This Row],[Widok]]=1,12%,0)</f>
        <v>0.12</v>
      </c>
      <c r="L65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5" s="6">
        <f>IF(Table5[[#This Row],[Metraż]]&lt;30,7%,IF(Table5[[#This Row],[Metraż]]&gt;35,-7%,0))</f>
        <v>7.0000000000000007E-2</v>
      </c>
      <c r="N65" s="5">
        <f>IF(Table5[[#This Row],[Skrzydło]]="Słowackiego",(1+SUM(Table5[[#This Row],[Ocena widok*]:[Ocena wielkość]]))*$F$105,(1+SUM(Table5[[#This Row],[Ocena widok*]:[Ocena wielkość]]))*$F$105*1.05)</f>
        <v>33108</v>
      </c>
      <c r="O65" s="5" t="str">
        <f>IF(Table5[[#This Row],[Status]]="sprzedane","sprzedane",Table5[[#This Row],[Cena całkowita netto]]-Table5[[#This Row],[Cena Fit Out]])</f>
        <v>sprzedane</v>
      </c>
      <c r="P65" s="5" t="str">
        <f>IF(Table5[[#This Row],[Status]]="sprzedane","sprzedane",$F$106*Table5[[#This Row],[Metraż]])</f>
        <v>sprzedane</v>
      </c>
      <c r="Q65" s="11" t="str">
        <f>IF(Table5[[#This Row],[Status]]="sprzedane","sprzedane",Table5[[#This Row],[Cena całkowita netto]]/Table5[[#This Row],[Metraż]])</f>
        <v>sprzedane</v>
      </c>
      <c r="R65" s="11" t="str">
        <f>IF(Table5[[#This Row],[Status]]="sprzedane","sprzedane",Table5[[#This Row],[Metraż]]*Table5[[#This Row],[Współczynnik]])</f>
        <v>sprzedane</v>
      </c>
      <c r="T65" s="16"/>
      <c r="U65" s="16"/>
      <c r="V65" s="15"/>
    </row>
    <row r="66" spans="2:22" x14ac:dyDescent="0.3">
      <c r="B66" s="3">
        <v>56</v>
      </c>
      <c r="C66" s="3" t="s">
        <v>46</v>
      </c>
      <c r="D66" s="3" t="s">
        <v>50</v>
      </c>
      <c r="E66" s="3">
        <v>327</v>
      </c>
      <c r="F66" s="3" t="s">
        <v>7</v>
      </c>
      <c r="G66" s="3">
        <v>27</v>
      </c>
      <c r="H66" s="3">
        <v>3</v>
      </c>
      <c r="I66" s="3" t="s">
        <v>15</v>
      </c>
      <c r="J66" s="3">
        <v>1</v>
      </c>
      <c r="K66" s="6">
        <f>IF(Table5[[#This Row],[Widok]]=1,12%,0)</f>
        <v>0.12</v>
      </c>
      <c r="L66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6" s="6">
        <f>IF(Table5[[#This Row],[Metraż]]&lt;30,7%,IF(Table5[[#This Row],[Metraż]]&gt;35,-7%,0))</f>
        <v>7.0000000000000007E-2</v>
      </c>
      <c r="N66" s="5">
        <f>IF(Table5[[#This Row],[Skrzydło]]="Słowackiego",(1+SUM(Table5[[#This Row],[Ocena widok*]:[Ocena wielkość]]))*$F$105,(1+SUM(Table5[[#This Row],[Ocena widok*]:[Ocena wielkość]]))*$F$105*1.05)</f>
        <v>33108</v>
      </c>
      <c r="O66" s="5">
        <f>IF(Table5[[#This Row],[Status]]="sprzedane","sprzedane",Table5[[#This Row],[Cena całkowita netto]]-Table5[[#This Row],[Cena Fit Out]])</f>
        <v>769176</v>
      </c>
      <c r="P66" s="5">
        <f>IF(Table5[[#This Row],[Status]]="sprzedane","sprzedane",$F$106*Table5[[#This Row],[Metraż]])</f>
        <v>124740</v>
      </c>
      <c r="Q66" s="11">
        <f>IF(Table5[[#This Row],[Status]]="sprzedane","sprzedane",Table5[[#This Row],[Cena całkowita netto]]/Table5[[#This Row],[Metraż]])</f>
        <v>33108</v>
      </c>
      <c r="R66" s="11">
        <f>IF(Table5[[#This Row],[Status]]="sprzedane","sprzedane",Table5[[#This Row],[Metraż]]*Table5[[#This Row],[Współczynnik]])</f>
        <v>893916</v>
      </c>
      <c r="T66" s="16"/>
      <c r="U66" s="16"/>
      <c r="V66" s="15"/>
    </row>
    <row r="67" spans="2:22" x14ac:dyDescent="0.3">
      <c r="B67" s="3">
        <v>57</v>
      </c>
      <c r="C67" s="3" t="s">
        <v>46</v>
      </c>
      <c r="D67" s="3" t="s">
        <v>50</v>
      </c>
      <c r="E67" s="3">
        <v>328</v>
      </c>
      <c r="F67" s="3" t="s">
        <v>8</v>
      </c>
      <c r="G67" s="3">
        <v>27</v>
      </c>
      <c r="H67" s="3">
        <v>3</v>
      </c>
      <c r="I67" s="3" t="s">
        <v>9</v>
      </c>
      <c r="J67" s="3">
        <v>0</v>
      </c>
      <c r="K67" s="6">
        <f>IF(Table5[[#This Row],[Widok]]=1,12%,0)</f>
        <v>0</v>
      </c>
      <c r="L67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7" s="6">
        <f>IF(Table5[[#This Row],[Metraż]]&lt;30,7%,IF(Table5[[#This Row],[Metraż]]&gt;35,-7%,0))</f>
        <v>7.0000000000000007E-2</v>
      </c>
      <c r="N67" s="5">
        <f>IF(Table5[[#This Row],[Skrzydło]]="Słowackiego",(1+SUM(Table5[[#This Row],[Ocena widok*]:[Ocena wielkość]]))*$F$105,(1+SUM(Table5[[#This Row],[Ocena widok*]:[Ocena wielkość]]))*$F$105*1.05)</f>
        <v>29904.000000000004</v>
      </c>
      <c r="O67" s="5">
        <f>IF(Table5[[#This Row],[Status]]="sprzedane","sprzedane",Table5[[#This Row],[Cena całkowita netto]]-Table5[[#This Row],[Cena Fit Out]])</f>
        <v>682668.00000000012</v>
      </c>
      <c r="P67" s="5">
        <f>IF(Table5[[#This Row],[Status]]="sprzedane","sprzedane",$F$106*Table5[[#This Row],[Metraż]])</f>
        <v>124740</v>
      </c>
      <c r="Q67" s="11">
        <f>IF(Table5[[#This Row],[Status]]="sprzedane","sprzedane",Table5[[#This Row],[Cena całkowita netto]]/Table5[[#This Row],[Metraż]])</f>
        <v>29904.000000000004</v>
      </c>
      <c r="R67" s="11">
        <f>IF(Table5[[#This Row],[Status]]="sprzedane","sprzedane",Table5[[#This Row],[Metraż]]*Table5[[#This Row],[Współczynnik]])</f>
        <v>807408.00000000012</v>
      </c>
      <c r="T67" s="16"/>
      <c r="U67" s="16"/>
      <c r="V67" s="15"/>
    </row>
    <row r="68" spans="2:22" x14ac:dyDescent="0.3">
      <c r="B68" s="3">
        <v>58</v>
      </c>
      <c r="C68" s="3" t="s">
        <v>46</v>
      </c>
      <c r="D68" s="3" t="s">
        <v>50</v>
      </c>
      <c r="E68" s="3">
        <v>329</v>
      </c>
      <c r="F68" s="3" t="s">
        <v>7</v>
      </c>
      <c r="G68" s="3">
        <v>26.8</v>
      </c>
      <c r="H68" s="3">
        <v>3</v>
      </c>
      <c r="I68" s="3" t="s">
        <v>12</v>
      </c>
      <c r="J68" s="3">
        <v>1</v>
      </c>
      <c r="K68" s="6">
        <f>IF(Table5[[#This Row],[Widok]]=1,12%,0)</f>
        <v>0.12</v>
      </c>
      <c r="L68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8" s="6">
        <f>IF(Table5[[#This Row],[Metraż]]&lt;30,7%,IF(Table5[[#This Row],[Metraż]]&gt;35,-7%,0))</f>
        <v>7.0000000000000007E-2</v>
      </c>
      <c r="N68" s="5">
        <f>IF(Table5[[#This Row],[Skrzydło]]="Słowackiego",(1+SUM(Table5[[#This Row],[Ocena widok*]:[Ocena wielkość]]))*$F$105,(1+SUM(Table5[[#This Row],[Ocena widok*]:[Ocena wielkość]]))*$F$105*1.05)</f>
        <v>33108</v>
      </c>
      <c r="O68" s="5">
        <f>IF(Table5[[#This Row],[Status]]="sprzedane","sprzedane",Table5[[#This Row],[Cena całkowita netto]]-Table5[[#This Row],[Cena Fit Out]])</f>
        <v>763478.4</v>
      </c>
      <c r="P68" s="5">
        <f>IF(Table5[[#This Row],[Status]]="sprzedane","sprzedane",$F$106*Table5[[#This Row],[Metraż]])</f>
        <v>123816</v>
      </c>
      <c r="Q68" s="11">
        <f>IF(Table5[[#This Row],[Status]]="sprzedane","sprzedane",Table5[[#This Row],[Cena całkowita netto]]/Table5[[#This Row],[Metraż]])</f>
        <v>33108</v>
      </c>
      <c r="R68" s="11">
        <f>IF(Table5[[#This Row],[Status]]="sprzedane","sprzedane",Table5[[#This Row],[Metraż]]*Table5[[#This Row],[Współczynnik]])</f>
        <v>887294.4</v>
      </c>
      <c r="T68" s="16"/>
      <c r="U68" s="16"/>
      <c r="V68" s="15"/>
    </row>
    <row r="69" spans="2:22" x14ac:dyDescent="0.3">
      <c r="B69" s="3">
        <v>59</v>
      </c>
      <c r="C69" s="3" t="s">
        <v>46</v>
      </c>
      <c r="D69" s="3" t="s">
        <v>50</v>
      </c>
      <c r="E69" s="3">
        <v>330</v>
      </c>
      <c r="F69" s="3" t="s">
        <v>8</v>
      </c>
      <c r="G69" s="3">
        <v>26.8</v>
      </c>
      <c r="H69" s="3">
        <v>3</v>
      </c>
      <c r="I69" s="3" t="s">
        <v>10</v>
      </c>
      <c r="J69" s="3">
        <v>0</v>
      </c>
      <c r="K69" s="6">
        <f>IF(Table5[[#This Row],[Widok]]=1,12%,0)</f>
        <v>0</v>
      </c>
      <c r="L69" s="6">
        <f>IF(Table5[[#This Row],[Piętro]]=1,0,IF(Table5[[#This Row],[Piętro]]=2,2.5%,IF(Table5[[#This Row],[Piętro]]=3,5%,IF(Table5[[#This Row],[Piętro]]=4,7.5%,IF(Table5[[#This Row],[Piętro]]=5,10%,IF(Table5[[#This Row],[Piętro]]=6,12.5%))))))</f>
        <v>0.05</v>
      </c>
      <c r="M69" s="6">
        <f>IF(Table5[[#This Row],[Metraż]]&lt;30,7%,IF(Table5[[#This Row],[Metraż]]&gt;35,-7%,0))</f>
        <v>7.0000000000000007E-2</v>
      </c>
      <c r="N69" s="5">
        <f>IF(Table5[[#This Row],[Skrzydło]]="Słowackiego",(1+SUM(Table5[[#This Row],[Ocena widok*]:[Ocena wielkość]]))*$F$105,(1+SUM(Table5[[#This Row],[Ocena widok*]:[Ocena wielkość]]))*$F$105*1.05)</f>
        <v>29904.000000000004</v>
      </c>
      <c r="O69" s="5">
        <f>IF(Table5[[#This Row],[Status]]="sprzedane","sprzedane",Table5[[#This Row],[Cena całkowita netto]]-Table5[[#This Row],[Cena Fit Out]])</f>
        <v>677611.20000000007</v>
      </c>
      <c r="P69" s="5">
        <f>IF(Table5[[#This Row],[Status]]="sprzedane","sprzedane",$F$106*Table5[[#This Row],[Metraż]])</f>
        <v>123816</v>
      </c>
      <c r="Q69" s="11">
        <f>IF(Table5[[#This Row],[Status]]="sprzedane","sprzedane",Table5[[#This Row],[Cena całkowita netto]]/Table5[[#This Row],[Metraż]])</f>
        <v>29904</v>
      </c>
      <c r="R69" s="11">
        <f>IF(Table5[[#This Row],[Status]]="sprzedane","sprzedane",Table5[[#This Row],[Metraż]]*Table5[[#This Row],[Współczynnik]])</f>
        <v>801427.20000000007</v>
      </c>
      <c r="T69" s="16"/>
      <c r="U69" s="16"/>
      <c r="V69" s="15"/>
    </row>
    <row r="70" spans="2:22" x14ac:dyDescent="0.3">
      <c r="B70" s="3">
        <v>73</v>
      </c>
      <c r="C70" s="3" t="s">
        <v>46</v>
      </c>
      <c r="D70" s="3" t="s">
        <v>50</v>
      </c>
      <c r="E70" s="3">
        <v>401</v>
      </c>
      <c r="F70" s="3" t="s">
        <v>7</v>
      </c>
      <c r="G70" s="3">
        <v>24.6</v>
      </c>
      <c r="H70" s="3">
        <v>4</v>
      </c>
      <c r="I70" s="3" t="s">
        <v>10</v>
      </c>
      <c r="J70" s="3">
        <v>0</v>
      </c>
      <c r="K70" s="6">
        <f>IF(Table5[[#This Row],[Widok]]=1,12%,0)</f>
        <v>0</v>
      </c>
      <c r="L70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0" s="6">
        <f>IF(Table5[[#This Row],[Metraż]]&lt;30,7%,IF(Table5[[#This Row],[Metraż]]&gt;35,-7%,0))</f>
        <v>7.0000000000000007E-2</v>
      </c>
      <c r="N70" s="5">
        <f>IF(Table5[[#This Row],[Skrzydło]]="Słowackiego",(1+SUM(Table5[[#This Row],[Ocena widok*]:[Ocena wielkość]]))*$F$105,(1+SUM(Table5[[#This Row],[Ocena widok*]:[Ocena wielkość]]))*$F$105*1.05)</f>
        <v>30571.5</v>
      </c>
      <c r="O70" s="5">
        <f>IF(Table5[[#This Row],[Status]]="sprzedane","sprzedane",Table5[[#This Row],[Cena całkowita netto]]-Table5[[#This Row],[Cena Fit Out]])</f>
        <v>638406.9</v>
      </c>
      <c r="P70" s="5">
        <f>IF(Table5[[#This Row],[Status]]="sprzedane","sprzedane",$F$106*Table5[[#This Row],[Metraż]])</f>
        <v>113652</v>
      </c>
      <c r="Q70" s="11">
        <f>IF(Table5[[#This Row],[Status]]="sprzedane","sprzedane",Table5[[#This Row],[Cena całkowita netto]]/Table5[[#This Row],[Metraż]])</f>
        <v>30571.5</v>
      </c>
      <c r="R70" s="11">
        <f>IF(Table5[[#This Row],[Status]]="sprzedane","sprzedane",Table5[[#This Row],[Metraż]]*Table5[[#This Row],[Współczynnik]])</f>
        <v>752058.9</v>
      </c>
      <c r="T70" s="16"/>
      <c r="U70" s="16"/>
      <c r="V70" s="15"/>
    </row>
    <row r="71" spans="2:22" x14ac:dyDescent="0.3">
      <c r="B71" s="3">
        <v>74</v>
      </c>
      <c r="C71" s="3" t="s">
        <v>46</v>
      </c>
      <c r="D71" s="3" t="s">
        <v>50</v>
      </c>
      <c r="E71" s="3">
        <v>402</v>
      </c>
      <c r="F71" s="3" t="s">
        <v>8</v>
      </c>
      <c r="G71" s="3">
        <v>26.2</v>
      </c>
      <c r="H71" s="3">
        <v>4</v>
      </c>
      <c r="I71" s="3" t="s">
        <v>10</v>
      </c>
      <c r="J71" s="3">
        <v>0</v>
      </c>
      <c r="K71" s="6">
        <f>IF(Table5[[#This Row],[Widok]]=1,12%,0)</f>
        <v>0</v>
      </c>
      <c r="L71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1" s="6">
        <f>IF(Table5[[#This Row],[Metraż]]&lt;30,7%,IF(Table5[[#This Row],[Metraż]]&gt;35,-7%,0))</f>
        <v>7.0000000000000007E-2</v>
      </c>
      <c r="N71" s="5">
        <f>IF(Table5[[#This Row],[Skrzydło]]="Słowackiego",(1+SUM(Table5[[#This Row],[Ocena widok*]:[Ocena wielkość]]))*$F$105,(1+SUM(Table5[[#This Row],[Ocena widok*]:[Ocena wielkość]]))*$F$105*1.05)</f>
        <v>30571.5</v>
      </c>
      <c r="O71" s="5">
        <f>IF(Table5[[#This Row],[Status]]="sprzedane","sprzedane",Table5[[#This Row],[Cena całkowita netto]]-Table5[[#This Row],[Cena Fit Out]])</f>
        <v>679929.29999999993</v>
      </c>
      <c r="P71" s="5">
        <f>IF(Table5[[#This Row],[Status]]="sprzedane","sprzedane",$F$106*Table5[[#This Row],[Metraż]])</f>
        <v>121044</v>
      </c>
      <c r="Q71" s="11">
        <f>IF(Table5[[#This Row],[Status]]="sprzedane","sprzedane",Table5[[#This Row],[Cena całkowita netto]]/Table5[[#This Row],[Metraż]])</f>
        <v>30571.499999999996</v>
      </c>
      <c r="R71" s="11">
        <f>IF(Table5[[#This Row],[Status]]="sprzedane","sprzedane",Table5[[#This Row],[Metraż]]*Table5[[#This Row],[Współczynnik]])</f>
        <v>800973.29999999993</v>
      </c>
      <c r="T71" s="16"/>
      <c r="U71" s="16"/>
      <c r="V71" s="15"/>
    </row>
    <row r="72" spans="2:22" x14ac:dyDescent="0.3">
      <c r="B72" s="3">
        <v>75</v>
      </c>
      <c r="C72" s="3" t="s">
        <v>46</v>
      </c>
      <c r="D72" s="3" t="s">
        <v>51</v>
      </c>
      <c r="E72" s="3">
        <v>403</v>
      </c>
      <c r="F72" s="3" t="s">
        <v>7</v>
      </c>
      <c r="G72" s="3">
        <v>23.3</v>
      </c>
      <c r="H72" s="3">
        <v>4</v>
      </c>
      <c r="I72" s="3" t="s">
        <v>10</v>
      </c>
      <c r="J72" s="3">
        <v>0</v>
      </c>
      <c r="K72" s="6">
        <f>IF(Table5[[#This Row],[Widok]]=1,12%,0)</f>
        <v>0</v>
      </c>
      <c r="L72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2" s="6">
        <f>IF(Table5[[#This Row],[Metraż]]&lt;30,7%,IF(Table5[[#This Row],[Metraż]]&gt;35,-7%,0))</f>
        <v>7.0000000000000007E-2</v>
      </c>
      <c r="N72" s="5">
        <f>IF(Table5[[#This Row],[Skrzydło]]="Słowackiego",(1+SUM(Table5[[#This Row],[Ocena widok*]:[Ocena wielkość]]))*$F$105,(1+SUM(Table5[[#This Row],[Ocena widok*]:[Ocena wielkość]]))*$F$105*1.05)</f>
        <v>30571.5</v>
      </c>
      <c r="O72" s="5" t="str">
        <f>IF(Table5[[#This Row],[Status]]="sprzedane","sprzedane",Table5[[#This Row],[Cena całkowita netto]]-Table5[[#This Row],[Cena Fit Out]])</f>
        <v>sprzedane</v>
      </c>
      <c r="P72" s="5" t="str">
        <f>IF(Table5[[#This Row],[Status]]="sprzedane","sprzedane",$F$106*Table5[[#This Row],[Metraż]])</f>
        <v>sprzedane</v>
      </c>
      <c r="Q72" s="11" t="str">
        <f>IF(Table5[[#This Row],[Status]]="sprzedane","sprzedane",Table5[[#This Row],[Cena całkowita netto]]/Table5[[#This Row],[Metraż]])</f>
        <v>sprzedane</v>
      </c>
      <c r="R72" s="11" t="str">
        <f>IF(Table5[[#This Row],[Status]]="sprzedane","sprzedane",Table5[[#This Row],[Metraż]]*Table5[[#This Row],[Współczynnik]])</f>
        <v>sprzedane</v>
      </c>
      <c r="T72" s="16"/>
      <c r="U72" s="16"/>
      <c r="V72" s="15"/>
    </row>
    <row r="73" spans="2:22" x14ac:dyDescent="0.3">
      <c r="B73" s="3">
        <v>76</v>
      </c>
      <c r="C73" s="3" t="s">
        <v>46</v>
      </c>
      <c r="D73" s="3" t="s">
        <v>51</v>
      </c>
      <c r="E73" s="3">
        <v>405</v>
      </c>
      <c r="F73" s="3" t="s">
        <v>7</v>
      </c>
      <c r="G73" s="3">
        <v>24.5</v>
      </c>
      <c r="H73" s="3">
        <v>4</v>
      </c>
      <c r="I73" s="3" t="s">
        <v>9</v>
      </c>
      <c r="J73" s="3">
        <v>0</v>
      </c>
      <c r="K73" s="6">
        <f>IF(Table5[[#This Row],[Widok]]=1,12%,0)</f>
        <v>0</v>
      </c>
      <c r="L73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3" s="6">
        <f>IF(Table5[[#This Row],[Metraż]]&lt;30,7%,IF(Table5[[#This Row],[Metraż]]&gt;35,-7%,0))</f>
        <v>7.0000000000000007E-2</v>
      </c>
      <c r="N73" s="5">
        <f>IF(Table5[[#This Row],[Skrzydło]]="Słowackiego",(1+SUM(Table5[[#This Row],[Ocena widok*]:[Ocena wielkość]]))*$F$105,(1+SUM(Table5[[#This Row],[Ocena widok*]:[Ocena wielkość]]))*$F$105*1.05)</f>
        <v>30571.5</v>
      </c>
      <c r="O73" s="5" t="str">
        <f>IF(Table5[[#This Row],[Status]]="sprzedane","sprzedane",Table5[[#This Row],[Cena całkowita netto]]-Table5[[#This Row],[Cena Fit Out]])</f>
        <v>sprzedane</v>
      </c>
      <c r="P73" s="5" t="str">
        <f>IF(Table5[[#This Row],[Status]]="sprzedane","sprzedane",$F$106*Table5[[#This Row],[Metraż]])</f>
        <v>sprzedane</v>
      </c>
      <c r="Q73" s="11" t="str">
        <f>IF(Table5[[#This Row],[Status]]="sprzedane","sprzedane",Table5[[#This Row],[Cena całkowita netto]]/Table5[[#This Row],[Metraż]])</f>
        <v>sprzedane</v>
      </c>
      <c r="R73" s="11" t="str">
        <f>IF(Table5[[#This Row],[Status]]="sprzedane","sprzedane",Table5[[#This Row],[Metraż]]*Table5[[#This Row],[Współczynnik]])</f>
        <v>sprzedane</v>
      </c>
      <c r="T73" s="16"/>
      <c r="U73" s="16"/>
      <c r="V73" s="15"/>
    </row>
    <row r="74" spans="2:22" x14ac:dyDescent="0.3">
      <c r="B74" s="3">
        <v>77</v>
      </c>
      <c r="C74" s="3" t="s">
        <v>46</v>
      </c>
      <c r="D74" s="3" t="s">
        <v>50</v>
      </c>
      <c r="E74" s="3">
        <v>406</v>
      </c>
      <c r="F74" s="3" t="s">
        <v>8</v>
      </c>
      <c r="G74" s="3">
        <v>24.7</v>
      </c>
      <c r="H74" s="3">
        <v>4</v>
      </c>
      <c r="I74" s="3" t="s">
        <v>9</v>
      </c>
      <c r="J74" s="3">
        <v>0</v>
      </c>
      <c r="K74" s="6">
        <f>IF(Table5[[#This Row],[Widok]]=1,12%,0)</f>
        <v>0</v>
      </c>
      <c r="L74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4" s="6">
        <f>IF(Table5[[#This Row],[Metraż]]&lt;30,7%,IF(Table5[[#This Row],[Metraż]]&gt;35,-7%,0))</f>
        <v>7.0000000000000007E-2</v>
      </c>
      <c r="N74" s="5">
        <f>IF(Table5[[#This Row],[Skrzydło]]="Słowackiego",(1+SUM(Table5[[#This Row],[Ocena widok*]:[Ocena wielkość]]))*$F$105,(1+SUM(Table5[[#This Row],[Ocena widok*]:[Ocena wielkość]]))*$F$105*1.05)</f>
        <v>30571.5</v>
      </c>
      <c r="O74" s="5">
        <f>IF(Table5[[#This Row],[Status]]="sprzedane","sprzedane",Table5[[#This Row],[Cena całkowita netto]]-Table5[[#This Row],[Cena Fit Out]])</f>
        <v>641002.04999999993</v>
      </c>
      <c r="P74" s="5">
        <f>IF(Table5[[#This Row],[Status]]="sprzedane","sprzedane",$F$106*Table5[[#This Row],[Metraż]])</f>
        <v>114114</v>
      </c>
      <c r="Q74" s="11">
        <f>IF(Table5[[#This Row],[Status]]="sprzedane","sprzedane",Table5[[#This Row],[Cena całkowita netto]]/Table5[[#This Row],[Metraż]])</f>
        <v>30571.499999999996</v>
      </c>
      <c r="R74" s="11">
        <f>IF(Table5[[#This Row],[Status]]="sprzedane","sprzedane",Table5[[#This Row],[Metraż]]*Table5[[#This Row],[Współczynnik]])</f>
        <v>755116.04999999993</v>
      </c>
      <c r="T74" s="16"/>
      <c r="U74" s="16"/>
      <c r="V74" s="15"/>
    </row>
    <row r="75" spans="2:22" x14ac:dyDescent="0.3">
      <c r="B75" s="3">
        <v>78</v>
      </c>
      <c r="C75" s="3" t="s">
        <v>46</v>
      </c>
      <c r="D75" s="3" t="s">
        <v>50</v>
      </c>
      <c r="E75" s="3">
        <v>407</v>
      </c>
      <c r="F75" s="3" t="s">
        <v>7</v>
      </c>
      <c r="G75" s="3">
        <v>24.5</v>
      </c>
      <c r="H75" s="3">
        <v>4</v>
      </c>
      <c r="I75" s="3" t="s">
        <v>11</v>
      </c>
      <c r="J75" s="3">
        <v>1</v>
      </c>
      <c r="K75" s="6">
        <f>IF(Table5[[#This Row],[Widok]]=1,12%,0)</f>
        <v>0.12</v>
      </c>
      <c r="L75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5" s="6">
        <f>IF(Table5[[#This Row],[Metraż]]&lt;30,7%,IF(Table5[[#This Row],[Metraż]]&gt;35,-7%,0))</f>
        <v>7.0000000000000007E-2</v>
      </c>
      <c r="N75" s="5">
        <f>IF(Table5[[#This Row],[Skrzydło]]="Słowackiego",(1+SUM(Table5[[#This Row],[Ocena widok*]:[Ocena wielkość]]))*$F$105,(1+SUM(Table5[[#This Row],[Ocena widok*]:[Ocena wielkość]]))*$F$105*1.05)</f>
        <v>33775.5</v>
      </c>
      <c r="O75" s="5">
        <f>IF(Table5[[#This Row],[Status]]="sprzedane","sprzedane",Table5[[#This Row],[Cena całkowita netto]]-Table5[[#This Row],[Cena Fit Out]])</f>
        <v>714309.75</v>
      </c>
      <c r="P75" s="5">
        <f>IF(Table5[[#This Row],[Status]]="sprzedane","sprzedane",$F$106*Table5[[#This Row],[Metraż]])</f>
        <v>113190</v>
      </c>
      <c r="Q75" s="11">
        <f>IF(Table5[[#This Row],[Status]]="sprzedane","sprzedane",Table5[[#This Row],[Cena całkowita netto]]/Table5[[#This Row],[Metraż]])</f>
        <v>33775.5</v>
      </c>
      <c r="R75" s="11">
        <f>IF(Table5[[#This Row],[Status]]="sprzedane","sprzedane",Table5[[#This Row],[Metraż]]*Table5[[#This Row],[Współczynnik]])</f>
        <v>827499.75</v>
      </c>
      <c r="T75" s="16"/>
      <c r="U75" s="16"/>
      <c r="V75" s="15"/>
    </row>
    <row r="76" spans="2:22" x14ac:dyDescent="0.3">
      <c r="B76" s="3">
        <v>79</v>
      </c>
      <c r="C76" s="3" t="s">
        <v>46</v>
      </c>
      <c r="D76" s="3" t="s">
        <v>50</v>
      </c>
      <c r="E76" s="3">
        <v>408</v>
      </c>
      <c r="F76" s="3" t="s">
        <v>8</v>
      </c>
      <c r="G76" s="3">
        <v>24.7</v>
      </c>
      <c r="H76" s="3">
        <v>4</v>
      </c>
      <c r="I76" s="3" t="s">
        <v>9</v>
      </c>
      <c r="J76" s="3">
        <v>0</v>
      </c>
      <c r="K76" s="6">
        <f>IF(Table5[[#This Row],[Widok]]=1,12%,0)</f>
        <v>0</v>
      </c>
      <c r="L76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6" s="6">
        <f>IF(Table5[[#This Row],[Metraż]]&lt;30,7%,IF(Table5[[#This Row],[Metraż]]&gt;35,-7%,0))</f>
        <v>7.0000000000000007E-2</v>
      </c>
      <c r="N76" s="5">
        <f>IF(Table5[[#This Row],[Skrzydło]]="Słowackiego",(1+SUM(Table5[[#This Row],[Ocena widok*]:[Ocena wielkość]]))*$F$105,(1+SUM(Table5[[#This Row],[Ocena widok*]:[Ocena wielkość]]))*$F$105*1.05)</f>
        <v>30571.5</v>
      </c>
      <c r="O76" s="5">
        <f>IF(Table5[[#This Row],[Status]]="sprzedane","sprzedane",Table5[[#This Row],[Cena całkowita netto]]-Table5[[#This Row],[Cena Fit Out]])</f>
        <v>641002.04999999993</v>
      </c>
      <c r="P76" s="5">
        <f>IF(Table5[[#This Row],[Status]]="sprzedane","sprzedane",$F$106*Table5[[#This Row],[Metraż]])</f>
        <v>114114</v>
      </c>
      <c r="Q76" s="11">
        <f>IF(Table5[[#This Row],[Status]]="sprzedane","sprzedane",Table5[[#This Row],[Cena całkowita netto]]/Table5[[#This Row],[Metraż]])</f>
        <v>30571.499999999996</v>
      </c>
      <c r="R76" s="11">
        <f>IF(Table5[[#This Row],[Status]]="sprzedane","sprzedane",Table5[[#This Row],[Metraż]]*Table5[[#This Row],[Współczynnik]])</f>
        <v>755116.04999999993</v>
      </c>
      <c r="T76" s="16"/>
      <c r="U76" s="16"/>
      <c r="V76" s="15"/>
    </row>
    <row r="77" spans="2:22" x14ac:dyDescent="0.3">
      <c r="B77" s="3">
        <v>80</v>
      </c>
      <c r="C77" s="3" t="s">
        <v>46</v>
      </c>
      <c r="D77" s="3" t="s">
        <v>51</v>
      </c>
      <c r="E77" s="3">
        <v>409</v>
      </c>
      <c r="F77" s="3" t="s">
        <v>7</v>
      </c>
      <c r="G77" s="3">
        <v>23.3</v>
      </c>
      <c r="H77" s="3">
        <v>4</v>
      </c>
      <c r="I77" s="3" t="s">
        <v>10</v>
      </c>
      <c r="J77" s="3">
        <v>0</v>
      </c>
      <c r="K77" s="6">
        <f>IF(Table5[[#This Row],[Widok]]=1,12%,0)</f>
        <v>0</v>
      </c>
      <c r="L77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7" s="6">
        <f>IF(Table5[[#This Row],[Metraż]]&lt;30,7%,IF(Table5[[#This Row],[Metraż]]&gt;35,-7%,0))</f>
        <v>7.0000000000000007E-2</v>
      </c>
      <c r="N77" s="5">
        <f>IF(Table5[[#This Row],[Skrzydło]]="Słowackiego",(1+SUM(Table5[[#This Row],[Ocena widok*]:[Ocena wielkość]]))*$F$105,(1+SUM(Table5[[#This Row],[Ocena widok*]:[Ocena wielkość]]))*$F$105*1.05)</f>
        <v>30571.5</v>
      </c>
      <c r="O77" s="5" t="str">
        <f>IF(Table5[[#This Row],[Status]]="sprzedane","sprzedane",Table5[[#This Row],[Cena całkowita netto]]-Table5[[#This Row],[Cena Fit Out]])</f>
        <v>sprzedane</v>
      </c>
      <c r="P77" s="5" t="str">
        <f>IF(Table5[[#This Row],[Status]]="sprzedane","sprzedane",$F$106*Table5[[#This Row],[Metraż]])</f>
        <v>sprzedane</v>
      </c>
      <c r="Q77" s="11" t="str">
        <f>IF(Table5[[#This Row],[Status]]="sprzedane","sprzedane",Table5[[#This Row],[Cena całkowita netto]]/Table5[[#This Row],[Metraż]])</f>
        <v>sprzedane</v>
      </c>
      <c r="R77" s="11" t="str">
        <f>IF(Table5[[#This Row],[Status]]="sprzedane","sprzedane",Table5[[#This Row],[Metraż]]*Table5[[#This Row],[Współczynnik]])</f>
        <v>sprzedane</v>
      </c>
      <c r="T77" s="16"/>
      <c r="U77" s="16"/>
      <c r="V77" s="15"/>
    </row>
    <row r="78" spans="2:22" x14ac:dyDescent="0.3">
      <c r="B78" s="3">
        <v>81</v>
      </c>
      <c r="C78" s="3" t="s">
        <v>46</v>
      </c>
      <c r="D78" s="3" t="s">
        <v>50</v>
      </c>
      <c r="E78" s="3">
        <v>410</v>
      </c>
      <c r="F78" s="3" t="s">
        <v>8</v>
      </c>
      <c r="G78" s="3">
        <v>27.7</v>
      </c>
      <c r="H78" s="3">
        <v>4</v>
      </c>
      <c r="I78" s="3" t="s">
        <v>10</v>
      </c>
      <c r="J78" s="3">
        <v>0</v>
      </c>
      <c r="K78" s="6">
        <f>IF(Table5[[#This Row],[Widok]]=1,12%,0)</f>
        <v>0</v>
      </c>
      <c r="L78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8" s="6">
        <f>IF(Table5[[#This Row],[Metraż]]&lt;30,7%,IF(Table5[[#This Row],[Metraż]]&gt;35,-7%,0))</f>
        <v>7.0000000000000007E-2</v>
      </c>
      <c r="N78" s="5">
        <f>IF(Table5[[#This Row],[Skrzydło]]="Słowackiego",(1+SUM(Table5[[#This Row],[Ocena widok*]:[Ocena wielkość]]))*$F$105,(1+SUM(Table5[[#This Row],[Ocena widok*]:[Ocena wielkość]]))*$F$105*1.05)</f>
        <v>30571.5</v>
      </c>
      <c r="O78" s="5">
        <f>IF(Table5[[#This Row],[Status]]="sprzedane","sprzedane",Table5[[#This Row],[Cena całkowita netto]]-Table5[[#This Row],[Cena Fit Out]])</f>
        <v>718856.54999999993</v>
      </c>
      <c r="P78" s="5">
        <f>IF(Table5[[#This Row],[Status]]="sprzedane","sprzedane",$F$106*Table5[[#This Row],[Metraż]])</f>
        <v>127974</v>
      </c>
      <c r="Q78" s="11">
        <f>IF(Table5[[#This Row],[Status]]="sprzedane","sprzedane",Table5[[#This Row],[Cena całkowita netto]]/Table5[[#This Row],[Metraż]])</f>
        <v>30571.5</v>
      </c>
      <c r="R78" s="11">
        <f>IF(Table5[[#This Row],[Status]]="sprzedane","sprzedane",Table5[[#This Row],[Metraż]]*Table5[[#This Row],[Współczynnik]])</f>
        <v>846830.54999999993</v>
      </c>
      <c r="T78" s="16"/>
      <c r="U78" s="16"/>
      <c r="V78" s="15"/>
    </row>
    <row r="79" spans="2:22" x14ac:dyDescent="0.3">
      <c r="B79" s="3">
        <v>82</v>
      </c>
      <c r="C79" s="3" t="s">
        <v>46</v>
      </c>
      <c r="D79" s="3" t="s">
        <v>51</v>
      </c>
      <c r="E79" s="3">
        <v>411</v>
      </c>
      <c r="F79" s="3" t="s">
        <v>7</v>
      </c>
      <c r="G79" s="3">
        <v>24.6</v>
      </c>
      <c r="H79" s="3">
        <v>4</v>
      </c>
      <c r="I79" s="3" t="s">
        <v>10</v>
      </c>
      <c r="J79" s="3">
        <v>0</v>
      </c>
      <c r="K79" s="6">
        <f>IF(Table5[[#This Row],[Widok]]=1,12%,0)</f>
        <v>0</v>
      </c>
      <c r="L79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79" s="6">
        <f>IF(Table5[[#This Row],[Metraż]]&lt;30,7%,IF(Table5[[#This Row],[Metraż]]&gt;35,-7%,0))</f>
        <v>7.0000000000000007E-2</v>
      </c>
      <c r="N79" s="5">
        <f>IF(Table5[[#This Row],[Skrzydło]]="Słowackiego",(1+SUM(Table5[[#This Row],[Ocena widok*]:[Ocena wielkość]]))*$F$105,(1+SUM(Table5[[#This Row],[Ocena widok*]:[Ocena wielkość]]))*$F$105*1.05)</f>
        <v>30571.5</v>
      </c>
      <c r="O79" s="5" t="str">
        <f>IF(Table5[[#This Row],[Status]]="sprzedane","sprzedane",Table5[[#This Row],[Cena całkowita netto]]-Table5[[#This Row],[Cena Fit Out]])</f>
        <v>sprzedane</v>
      </c>
      <c r="P79" s="5" t="str">
        <f>IF(Table5[[#This Row],[Status]]="sprzedane","sprzedane",$F$106*Table5[[#This Row],[Metraż]])</f>
        <v>sprzedane</v>
      </c>
      <c r="Q79" s="11" t="str">
        <f>IF(Table5[[#This Row],[Status]]="sprzedane","sprzedane",Table5[[#This Row],[Cena całkowita netto]]/Table5[[#This Row],[Metraż]])</f>
        <v>sprzedane</v>
      </c>
      <c r="R79" s="11" t="str">
        <f>IF(Table5[[#This Row],[Status]]="sprzedane","sprzedane",Table5[[#This Row],[Metraż]]*Table5[[#This Row],[Współczynnik]])</f>
        <v>sprzedane</v>
      </c>
      <c r="T79" s="16"/>
      <c r="U79" s="16"/>
      <c r="V79" s="15"/>
    </row>
    <row r="80" spans="2:22" x14ac:dyDescent="0.3">
      <c r="B80" s="3">
        <v>83</v>
      </c>
      <c r="C80" s="3" t="s">
        <v>46</v>
      </c>
      <c r="D80" s="3" t="s">
        <v>50</v>
      </c>
      <c r="E80" s="3">
        <v>413</v>
      </c>
      <c r="F80" s="3" t="s">
        <v>7</v>
      </c>
      <c r="G80" s="3">
        <v>24.6</v>
      </c>
      <c r="H80" s="3">
        <v>4</v>
      </c>
      <c r="I80" s="3" t="s">
        <v>12</v>
      </c>
      <c r="J80" s="3">
        <v>1</v>
      </c>
      <c r="K80" s="6">
        <f>IF(Table5[[#This Row],[Widok]]=1,12%,0)</f>
        <v>0.12</v>
      </c>
      <c r="L80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0" s="6">
        <f>IF(Table5[[#This Row],[Metraż]]&lt;30,7%,IF(Table5[[#This Row],[Metraż]]&gt;35,-7%,0))</f>
        <v>7.0000000000000007E-2</v>
      </c>
      <c r="N80" s="5">
        <f>IF(Table5[[#This Row],[Skrzydło]]="Słowackiego",(1+SUM(Table5[[#This Row],[Ocena widok*]:[Ocena wielkość]]))*$F$105,(1+SUM(Table5[[#This Row],[Ocena widok*]:[Ocena wielkość]]))*$F$105*1.05)</f>
        <v>33775.5</v>
      </c>
      <c r="O80" s="5">
        <f>IF(Table5[[#This Row],[Status]]="sprzedane","sprzedane",Table5[[#This Row],[Cena całkowita netto]]-Table5[[#This Row],[Cena Fit Out]])</f>
        <v>717225.3</v>
      </c>
      <c r="P80" s="5">
        <f>IF(Table5[[#This Row],[Status]]="sprzedane","sprzedane",$F$106*Table5[[#This Row],[Metraż]])</f>
        <v>113652</v>
      </c>
      <c r="Q80" s="11">
        <f>IF(Table5[[#This Row],[Status]]="sprzedane","sprzedane",Table5[[#This Row],[Cena całkowita netto]]/Table5[[#This Row],[Metraż]])</f>
        <v>33775.5</v>
      </c>
      <c r="R80" s="11">
        <f>IF(Table5[[#This Row],[Status]]="sprzedane","sprzedane",Table5[[#This Row],[Metraż]]*Table5[[#This Row],[Współczynnik]])</f>
        <v>830877.3</v>
      </c>
      <c r="T80" s="16"/>
      <c r="U80" s="16"/>
      <c r="V80" s="15"/>
    </row>
    <row r="81" spans="2:22" x14ac:dyDescent="0.3">
      <c r="B81" s="3">
        <v>84</v>
      </c>
      <c r="C81" s="3" t="s">
        <v>46</v>
      </c>
      <c r="D81" s="3" t="s">
        <v>50</v>
      </c>
      <c r="E81" s="3">
        <v>415</v>
      </c>
      <c r="F81" s="3" t="s">
        <v>7</v>
      </c>
      <c r="G81" s="3">
        <v>22.9</v>
      </c>
      <c r="H81" s="3">
        <v>4</v>
      </c>
      <c r="I81" s="3" t="s">
        <v>10</v>
      </c>
      <c r="J81" s="3">
        <v>0</v>
      </c>
      <c r="K81" s="6">
        <f>IF(Table5[[#This Row],[Widok]]=1,12%,0)</f>
        <v>0</v>
      </c>
      <c r="L81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1" s="6">
        <f>IF(Table5[[#This Row],[Metraż]]&lt;30,7%,IF(Table5[[#This Row],[Metraż]]&gt;35,-7%,0))</f>
        <v>7.0000000000000007E-2</v>
      </c>
      <c r="N81" s="5">
        <f>IF(Table5[[#This Row],[Skrzydło]]="Słowackiego",(1+SUM(Table5[[#This Row],[Ocena widok*]:[Ocena wielkość]]))*$F$105,(1+SUM(Table5[[#This Row],[Ocena widok*]:[Ocena wielkość]]))*$F$105*1.05)</f>
        <v>30571.5</v>
      </c>
      <c r="O81" s="5">
        <f>IF(Table5[[#This Row],[Status]]="sprzedane","sprzedane",Table5[[#This Row],[Cena całkowita netto]]-Table5[[#This Row],[Cena Fit Out]])</f>
        <v>594289.35</v>
      </c>
      <c r="P81" s="5">
        <f>IF(Table5[[#This Row],[Status]]="sprzedane","sprzedane",$F$106*Table5[[#This Row],[Metraż]])</f>
        <v>105798</v>
      </c>
      <c r="Q81" s="11">
        <f>IF(Table5[[#This Row],[Status]]="sprzedane","sprzedane",Table5[[#This Row],[Cena całkowita netto]]/Table5[[#This Row],[Metraż]])</f>
        <v>30571.5</v>
      </c>
      <c r="R81" s="11">
        <f>IF(Table5[[#This Row],[Status]]="sprzedane","sprzedane",Table5[[#This Row],[Metraż]]*Table5[[#This Row],[Współczynnik]])</f>
        <v>700087.35</v>
      </c>
      <c r="T81" s="16"/>
      <c r="U81" s="16"/>
      <c r="V81" s="15"/>
    </row>
    <row r="82" spans="2:22" x14ac:dyDescent="0.3">
      <c r="B82" s="3">
        <v>85</v>
      </c>
      <c r="C82" s="3" t="s">
        <v>46</v>
      </c>
      <c r="D82" s="3" t="s">
        <v>50</v>
      </c>
      <c r="E82" s="3">
        <v>417</v>
      </c>
      <c r="F82" s="3" t="s">
        <v>7</v>
      </c>
      <c r="G82" s="3">
        <v>24</v>
      </c>
      <c r="H82" s="3">
        <v>4</v>
      </c>
      <c r="I82" s="3" t="s">
        <v>12</v>
      </c>
      <c r="J82" s="3">
        <v>1</v>
      </c>
      <c r="K82" s="6">
        <f>IF(Table5[[#This Row],[Widok]]=1,12%,0)</f>
        <v>0.12</v>
      </c>
      <c r="L82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2" s="6">
        <f>IF(Table5[[#This Row],[Metraż]]&lt;30,7%,IF(Table5[[#This Row],[Metraż]]&gt;35,-7%,0))</f>
        <v>7.0000000000000007E-2</v>
      </c>
      <c r="N82" s="5">
        <f>IF(Table5[[#This Row],[Skrzydło]]="Słowackiego",(1+SUM(Table5[[#This Row],[Ocena widok*]:[Ocena wielkość]]))*$F$105,(1+SUM(Table5[[#This Row],[Ocena widok*]:[Ocena wielkość]]))*$F$105*1.05)</f>
        <v>33775.5</v>
      </c>
      <c r="O82" s="5">
        <f>IF(Table5[[#This Row],[Status]]="sprzedane","sprzedane",Table5[[#This Row],[Cena całkowita netto]]-Table5[[#This Row],[Cena Fit Out]])</f>
        <v>699732</v>
      </c>
      <c r="P82" s="5">
        <f>IF(Table5[[#This Row],[Status]]="sprzedane","sprzedane",$F$106*Table5[[#This Row],[Metraż]])</f>
        <v>110880</v>
      </c>
      <c r="Q82" s="11">
        <f>IF(Table5[[#This Row],[Status]]="sprzedane","sprzedane",Table5[[#This Row],[Cena całkowita netto]]/Table5[[#This Row],[Metraż]])</f>
        <v>33775.5</v>
      </c>
      <c r="R82" s="11">
        <f>IF(Table5[[#This Row],[Status]]="sprzedane","sprzedane",Table5[[#This Row],[Metraż]]*Table5[[#This Row],[Współczynnik]])</f>
        <v>810612</v>
      </c>
      <c r="T82" s="16"/>
      <c r="U82" s="16"/>
      <c r="V82" s="15"/>
    </row>
    <row r="83" spans="2:22" x14ac:dyDescent="0.3">
      <c r="B83" s="3">
        <v>86</v>
      </c>
      <c r="C83" s="3" t="s">
        <v>46</v>
      </c>
      <c r="D83" s="3" t="s">
        <v>50</v>
      </c>
      <c r="E83" s="3">
        <v>419</v>
      </c>
      <c r="F83" s="3" t="s">
        <v>7</v>
      </c>
      <c r="G83" s="3">
        <v>24.5</v>
      </c>
      <c r="H83" s="3">
        <v>4</v>
      </c>
      <c r="I83" s="3" t="s">
        <v>12</v>
      </c>
      <c r="J83" s="3">
        <v>1</v>
      </c>
      <c r="K83" s="6">
        <f>IF(Table5[[#This Row],[Widok]]=1,12%,0)</f>
        <v>0.12</v>
      </c>
      <c r="L83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3" s="6">
        <f>IF(Table5[[#This Row],[Metraż]]&lt;30,7%,IF(Table5[[#This Row],[Metraż]]&gt;35,-7%,0))</f>
        <v>7.0000000000000007E-2</v>
      </c>
      <c r="N83" s="5">
        <f>IF(Table5[[#This Row],[Skrzydło]]="Słowackiego",(1+SUM(Table5[[#This Row],[Ocena widok*]:[Ocena wielkość]]))*$F$105,(1+SUM(Table5[[#This Row],[Ocena widok*]:[Ocena wielkość]]))*$F$105*1.05)</f>
        <v>33775.5</v>
      </c>
      <c r="O83" s="5">
        <f>IF(Table5[[#This Row],[Status]]="sprzedane","sprzedane",Table5[[#This Row],[Cena całkowita netto]]-Table5[[#This Row],[Cena Fit Out]])</f>
        <v>714309.75</v>
      </c>
      <c r="P83" s="5">
        <f>IF(Table5[[#This Row],[Status]]="sprzedane","sprzedane",$F$106*Table5[[#This Row],[Metraż]])</f>
        <v>113190</v>
      </c>
      <c r="Q83" s="11">
        <f>IF(Table5[[#This Row],[Status]]="sprzedane","sprzedane",Table5[[#This Row],[Cena całkowita netto]]/Table5[[#This Row],[Metraż]])</f>
        <v>33775.5</v>
      </c>
      <c r="R83" s="11">
        <f>IF(Table5[[#This Row],[Status]]="sprzedane","sprzedane",Table5[[#This Row],[Metraż]]*Table5[[#This Row],[Współczynnik]])</f>
        <v>827499.75</v>
      </c>
      <c r="T83" s="16"/>
      <c r="U83" s="16"/>
      <c r="V83" s="15"/>
    </row>
    <row r="84" spans="2:22" x14ac:dyDescent="0.3">
      <c r="B84" s="3">
        <v>87</v>
      </c>
      <c r="C84" s="3" t="s">
        <v>46</v>
      </c>
      <c r="D84" s="3" t="s">
        <v>50</v>
      </c>
      <c r="E84" s="3">
        <v>420</v>
      </c>
      <c r="F84" s="3" t="s">
        <v>8</v>
      </c>
      <c r="G84" s="3">
        <v>33.200000000000003</v>
      </c>
      <c r="H84" s="3">
        <v>4</v>
      </c>
      <c r="I84" s="3" t="s">
        <v>14</v>
      </c>
      <c r="J84" s="3">
        <v>0</v>
      </c>
      <c r="K84" s="6">
        <f>IF(Table5[[#This Row],[Widok]]=1,12%,0)</f>
        <v>0</v>
      </c>
      <c r="L84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4" s="6">
        <f>IF(Table5[[#This Row],[Metraż]]&lt;30,7%,IF(Table5[[#This Row],[Metraż]]&gt;35,-7%,0))</f>
        <v>0</v>
      </c>
      <c r="N84" s="5">
        <f>IF(Table5[[#This Row],[Skrzydło]]="Słowackiego",(1+SUM(Table5[[#This Row],[Ocena widok*]:[Ocena wielkość]]))*$F$105,(1+SUM(Table5[[#This Row],[Ocena widok*]:[Ocena wielkość]]))*$F$105*1.05)</f>
        <v>28702.5</v>
      </c>
      <c r="O84" s="5">
        <f>IF(Table5[[#This Row],[Status]]="sprzedane","sprzedane",Table5[[#This Row],[Cena całkowita netto]]-Table5[[#This Row],[Cena Fit Out]])</f>
        <v>799539.00000000012</v>
      </c>
      <c r="P84" s="5">
        <f>IF(Table5[[#This Row],[Status]]="sprzedane","sprzedane",$F$106*Table5[[#This Row],[Metraż]])</f>
        <v>153384</v>
      </c>
      <c r="Q84" s="11">
        <f>IF(Table5[[#This Row],[Status]]="sprzedane","sprzedane",Table5[[#This Row],[Cena całkowita netto]]/Table5[[#This Row],[Metraż]])</f>
        <v>28702.5</v>
      </c>
      <c r="R84" s="11">
        <f>IF(Table5[[#This Row],[Status]]="sprzedane","sprzedane",Table5[[#This Row],[Metraż]]*Table5[[#This Row],[Współczynnik]])</f>
        <v>952923.00000000012</v>
      </c>
      <c r="T84" s="16"/>
      <c r="U84" s="16"/>
      <c r="V84" s="15"/>
    </row>
    <row r="85" spans="2:22" x14ac:dyDescent="0.3">
      <c r="B85" s="3">
        <v>88</v>
      </c>
      <c r="C85" s="3" t="s">
        <v>46</v>
      </c>
      <c r="D85" s="3" t="s">
        <v>50</v>
      </c>
      <c r="E85" s="3">
        <v>421</v>
      </c>
      <c r="F85" s="3" t="s">
        <v>7</v>
      </c>
      <c r="G85" s="3">
        <v>23.3</v>
      </c>
      <c r="H85" s="3">
        <v>4</v>
      </c>
      <c r="I85" s="3" t="s">
        <v>10</v>
      </c>
      <c r="J85" s="3">
        <v>0</v>
      </c>
      <c r="K85" s="6">
        <f>IF(Table5[[#This Row],[Widok]]=1,12%,0)</f>
        <v>0</v>
      </c>
      <c r="L85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5" s="6">
        <f>IF(Table5[[#This Row],[Metraż]]&lt;30,7%,IF(Table5[[#This Row],[Metraż]]&gt;35,-7%,0))</f>
        <v>7.0000000000000007E-2</v>
      </c>
      <c r="N85" s="5">
        <f>IF(Table5[[#This Row],[Skrzydło]]="Słowackiego",(1+SUM(Table5[[#This Row],[Ocena widok*]:[Ocena wielkość]]))*$F$105,(1+SUM(Table5[[#This Row],[Ocena widok*]:[Ocena wielkość]]))*$F$105*1.05)</f>
        <v>30571.5</v>
      </c>
      <c r="O85" s="5">
        <f>IF(Table5[[#This Row],[Status]]="sprzedane","sprzedane",Table5[[#This Row],[Cena całkowita netto]]-Table5[[#This Row],[Cena Fit Out]])</f>
        <v>604669.95000000007</v>
      </c>
      <c r="P85" s="5">
        <f>IF(Table5[[#This Row],[Status]]="sprzedane","sprzedane",$F$106*Table5[[#This Row],[Metraż]])</f>
        <v>107646</v>
      </c>
      <c r="Q85" s="11">
        <f>IF(Table5[[#This Row],[Status]]="sprzedane","sprzedane",Table5[[#This Row],[Cena całkowita netto]]/Table5[[#This Row],[Metraż]])</f>
        <v>30571.500000000004</v>
      </c>
      <c r="R85" s="11">
        <f>IF(Table5[[#This Row],[Status]]="sprzedane","sprzedane",Table5[[#This Row],[Metraż]]*Table5[[#This Row],[Współczynnik]])</f>
        <v>712315.95000000007</v>
      </c>
      <c r="T85" s="16"/>
      <c r="U85" s="16"/>
      <c r="V85" s="15"/>
    </row>
    <row r="86" spans="2:22" x14ac:dyDescent="0.3">
      <c r="B86" s="3">
        <v>89</v>
      </c>
      <c r="C86" s="3" t="s">
        <v>46</v>
      </c>
      <c r="D86" s="3" t="s">
        <v>50</v>
      </c>
      <c r="E86" s="3">
        <v>422</v>
      </c>
      <c r="F86" s="3" t="s">
        <v>8</v>
      </c>
      <c r="G86" s="3">
        <v>45.4</v>
      </c>
      <c r="H86" s="3">
        <v>4</v>
      </c>
      <c r="I86" s="3" t="s">
        <v>18</v>
      </c>
      <c r="J86" s="3">
        <v>0</v>
      </c>
      <c r="K86" s="6">
        <f>IF(Table5[[#This Row],[Widok]]=1,12%,0)</f>
        <v>0</v>
      </c>
      <c r="L86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6" s="6">
        <f>IF(Table5[[#This Row],[Metraż]]&lt;30,7%,IF(Table5[[#This Row],[Metraż]]&gt;35,-7%,0))</f>
        <v>-7.0000000000000007E-2</v>
      </c>
      <c r="N86" s="5">
        <f>IF(Table5[[#This Row],[Skrzydło]]="Słowackiego",(1+SUM(Table5[[#This Row],[Ocena widok*]:[Ocena wielkość]]))*$F$105,(1+SUM(Table5[[#This Row],[Ocena widok*]:[Ocena wielkość]]))*$F$105*1.05)</f>
        <v>26833.499999999996</v>
      </c>
      <c r="O86" s="5">
        <f>IF(Table5[[#This Row],[Status]]="sprzedane","sprzedane",Table5[[#This Row],[Cena całkowita netto]]-Table5[[#This Row],[Cena Fit Out]])</f>
        <v>1008492.8999999999</v>
      </c>
      <c r="P86" s="5">
        <f>IF(Table5[[#This Row],[Status]]="sprzedane","sprzedane",$F$106*Table5[[#This Row],[Metraż]])</f>
        <v>209748</v>
      </c>
      <c r="Q86" s="11">
        <f>IF(Table5[[#This Row],[Status]]="sprzedane","sprzedane",Table5[[#This Row],[Cena całkowita netto]]/Table5[[#This Row],[Metraż]])</f>
        <v>26833.5</v>
      </c>
      <c r="R86" s="11">
        <f>IF(Table5[[#This Row],[Status]]="sprzedane","sprzedane",Table5[[#This Row],[Metraż]]*Table5[[#This Row],[Współczynnik]])</f>
        <v>1218240.8999999999</v>
      </c>
      <c r="T86" s="16"/>
      <c r="U86" s="16"/>
      <c r="V86" s="15"/>
    </row>
    <row r="87" spans="2:22" x14ac:dyDescent="0.3">
      <c r="B87" s="3">
        <v>90</v>
      </c>
      <c r="C87" s="3" t="s">
        <v>46</v>
      </c>
      <c r="D87" s="3" t="s">
        <v>50</v>
      </c>
      <c r="E87" s="3">
        <v>423</v>
      </c>
      <c r="F87" s="3" t="s">
        <v>7</v>
      </c>
      <c r="G87" s="3">
        <v>24.5</v>
      </c>
      <c r="H87" s="3">
        <v>4</v>
      </c>
      <c r="I87" s="3" t="s">
        <v>12</v>
      </c>
      <c r="J87" s="3">
        <v>1</v>
      </c>
      <c r="K87" s="6">
        <f>IF(Table5[[#This Row],[Widok]]=1,12%,0)</f>
        <v>0.12</v>
      </c>
      <c r="L87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7" s="6">
        <f>IF(Table5[[#This Row],[Metraż]]&lt;30,7%,IF(Table5[[#This Row],[Metraż]]&gt;35,-7%,0))</f>
        <v>7.0000000000000007E-2</v>
      </c>
      <c r="N87" s="5">
        <f>IF(Table5[[#This Row],[Skrzydło]]="Słowackiego",(1+SUM(Table5[[#This Row],[Ocena widok*]:[Ocena wielkość]]))*$F$105,(1+SUM(Table5[[#This Row],[Ocena widok*]:[Ocena wielkość]]))*$F$105*1.05)</f>
        <v>33775.5</v>
      </c>
      <c r="O87" s="5">
        <f>IF(Table5[[#This Row],[Status]]="sprzedane","sprzedane",Table5[[#This Row],[Cena całkowita netto]]-Table5[[#This Row],[Cena Fit Out]])</f>
        <v>714309.75</v>
      </c>
      <c r="P87" s="5">
        <f>IF(Table5[[#This Row],[Status]]="sprzedane","sprzedane",$F$106*Table5[[#This Row],[Metraż]])</f>
        <v>113190</v>
      </c>
      <c r="Q87" s="11">
        <f>IF(Table5[[#This Row],[Status]]="sprzedane","sprzedane",Table5[[#This Row],[Cena całkowita netto]]/Table5[[#This Row],[Metraż]])</f>
        <v>33775.5</v>
      </c>
      <c r="R87" s="11">
        <f>IF(Table5[[#This Row],[Status]]="sprzedane","sprzedane",Table5[[#This Row],[Metraż]]*Table5[[#This Row],[Współczynnik]])</f>
        <v>827499.75</v>
      </c>
      <c r="T87" s="16"/>
      <c r="U87" s="16"/>
      <c r="V87" s="15"/>
    </row>
    <row r="88" spans="2:22" x14ac:dyDescent="0.3">
      <c r="B88" s="3">
        <v>91</v>
      </c>
      <c r="C88" s="3" t="s">
        <v>46</v>
      </c>
      <c r="D88" s="3" t="s">
        <v>50</v>
      </c>
      <c r="E88" s="3">
        <v>425</v>
      </c>
      <c r="F88" s="3" t="s">
        <v>7</v>
      </c>
      <c r="G88" s="3">
        <v>24.5</v>
      </c>
      <c r="H88" s="3">
        <v>4</v>
      </c>
      <c r="I88" s="3" t="s">
        <v>12</v>
      </c>
      <c r="J88" s="3">
        <v>1</v>
      </c>
      <c r="K88" s="6">
        <f>IF(Table5[[#This Row],[Widok]]=1,12%,0)</f>
        <v>0.12</v>
      </c>
      <c r="L88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8" s="6">
        <f>IF(Table5[[#This Row],[Metraż]]&lt;30,7%,IF(Table5[[#This Row],[Metraż]]&gt;35,-7%,0))</f>
        <v>7.0000000000000007E-2</v>
      </c>
      <c r="N88" s="5">
        <f>IF(Table5[[#This Row],[Skrzydło]]="Słowackiego",(1+SUM(Table5[[#This Row],[Ocena widok*]:[Ocena wielkość]]))*$F$105,(1+SUM(Table5[[#This Row],[Ocena widok*]:[Ocena wielkość]]))*$F$105*1.05)</f>
        <v>33775.5</v>
      </c>
      <c r="O88" s="5">
        <f>IF(Table5[[#This Row],[Status]]="sprzedane","sprzedane",Table5[[#This Row],[Cena całkowita netto]]-Table5[[#This Row],[Cena Fit Out]])</f>
        <v>714309.75</v>
      </c>
      <c r="P88" s="5">
        <f>IF(Table5[[#This Row],[Status]]="sprzedane","sprzedane",$F$106*Table5[[#This Row],[Metraż]])</f>
        <v>113190</v>
      </c>
      <c r="Q88" s="11">
        <f>IF(Table5[[#This Row],[Status]]="sprzedane","sprzedane",Table5[[#This Row],[Cena całkowita netto]]/Table5[[#This Row],[Metraż]])</f>
        <v>33775.5</v>
      </c>
      <c r="R88" s="11">
        <f>IF(Table5[[#This Row],[Status]]="sprzedane","sprzedane",Table5[[#This Row],[Metraż]]*Table5[[#This Row],[Współczynnik]])</f>
        <v>827499.75</v>
      </c>
      <c r="T88" s="16"/>
      <c r="U88" s="16"/>
      <c r="V88" s="15"/>
    </row>
    <row r="89" spans="2:22" x14ac:dyDescent="0.3">
      <c r="B89" s="3">
        <v>92</v>
      </c>
      <c r="C89" s="3" t="s">
        <v>46</v>
      </c>
      <c r="D89" s="3" t="s">
        <v>50</v>
      </c>
      <c r="E89" s="3">
        <v>427</v>
      </c>
      <c r="F89" s="3" t="s">
        <v>7</v>
      </c>
      <c r="G89" s="3">
        <v>23.3</v>
      </c>
      <c r="H89" s="3">
        <v>4</v>
      </c>
      <c r="I89" s="3" t="s">
        <v>10</v>
      </c>
      <c r="J89" s="3">
        <v>0</v>
      </c>
      <c r="K89" s="6">
        <f>IF(Table5[[#This Row],[Widok]]=1,12%,0)</f>
        <v>0</v>
      </c>
      <c r="L89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89" s="6">
        <f>IF(Table5[[#This Row],[Metraż]]&lt;30,7%,IF(Table5[[#This Row],[Metraż]]&gt;35,-7%,0))</f>
        <v>7.0000000000000007E-2</v>
      </c>
      <c r="N89" s="5">
        <f>IF(Table5[[#This Row],[Skrzydło]]="Słowackiego",(1+SUM(Table5[[#This Row],[Ocena widok*]:[Ocena wielkość]]))*$F$105,(1+SUM(Table5[[#This Row],[Ocena widok*]:[Ocena wielkość]]))*$F$105*1.05)</f>
        <v>30571.5</v>
      </c>
      <c r="O89" s="5">
        <f>IF(Table5[[#This Row],[Status]]="sprzedane","sprzedane",Table5[[#This Row],[Cena całkowita netto]]-Table5[[#This Row],[Cena Fit Out]])</f>
        <v>604669.95000000007</v>
      </c>
      <c r="P89" s="5">
        <f>IF(Table5[[#This Row],[Status]]="sprzedane","sprzedane",$F$106*Table5[[#This Row],[Metraż]])</f>
        <v>107646</v>
      </c>
      <c r="Q89" s="11">
        <f>IF(Table5[[#This Row],[Status]]="sprzedane","sprzedane",Table5[[#This Row],[Cena całkowita netto]]/Table5[[#This Row],[Metraż]])</f>
        <v>30571.500000000004</v>
      </c>
      <c r="R89" s="11">
        <f>IF(Table5[[#This Row],[Status]]="sprzedane","sprzedane",Table5[[#This Row],[Metraż]]*Table5[[#This Row],[Współczynnik]])</f>
        <v>712315.95000000007</v>
      </c>
      <c r="T89" s="16"/>
      <c r="U89" s="16"/>
      <c r="V89" s="15"/>
    </row>
    <row r="90" spans="2:22" x14ac:dyDescent="0.3">
      <c r="B90" s="3">
        <v>93</v>
      </c>
      <c r="C90" s="3" t="s">
        <v>46</v>
      </c>
      <c r="D90" s="3" t="s">
        <v>50</v>
      </c>
      <c r="E90" s="3">
        <v>428</v>
      </c>
      <c r="F90" s="3" t="s">
        <v>8</v>
      </c>
      <c r="G90" s="3">
        <v>23.4</v>
      </c>
      <c r="H90" s="3">
        <v>4</v>
      </c>
      <c r="I90" s="3" t="s">
        <v>10</v>
      </c>
      <c r="J90" s="3">
        <v>0</v>
      </c>
      <c r="K90" s="6">
        <f>IF(Table5[[#This Row],[Widok]]=1,12%,0)</f>
        <v>0</v>
      </c>
      <c r="L90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90" s="6">
        <f>IF(Table5[[#This Row],[Metraż]]&lt;30,7%,IF(Table5[[#This Row],[Metraż]]&gt;35,-7%,0))</f>
        <v>7.0000000000000007E-2</v>
      </c>
      <c r="N90" s="5">
        <f>IF(Table5[[#This Row],[Skrzydło]]="Słowackiego",(1+SUM(Table5[[#This Row],[Ocena widok*]:[Ocena wielkość]]))*$F$105,(1+SUM(Table5[[#This Row],[Ocena widok*]:[Ocena wielkość]]))*$F$105*1.05)</f>
        <v>30571.5</v>
      </c>
      <c r="O90" s="5">
        <f>IF(Table5[[#This Row],[Status]]="sprzedane","sprzedane",Table5[[#This Row],[Cena całkowita netto]]-Table5[[#This Row],[Cena Fit Out]])</f>
        <v>607265.1</v>
      </c>
      <c r="P90" s="5">
        <f>IF(Table5[[#This Row],[Status]]="sprzedane","sprzedane",$F$106*Table5[[#This Row],[Metraż]])</f>
        <v>108108</v>
      </c>
      <c r="Q90" s="11">
        <f>IF(Table5[[#This Row],[Status]]="sprzedane","sprzedane",Table5[[#This Row],[Cena całkowita netto]]/Table5[[#This Row],[Metraż]])</f>
        <v>30571.5</v>
      </c>
      <c r="R90" s="11">
        <f>IF(Table5[[#This Row],[Status]]="sprzedane","sprzedane",Table5[[#This Row],[Metraż]]*Table5[[#This Row],[Współczynnik]])</f>
        <v>715373.1</v>
      </c>
      <c r="T90" s="16"/>
      <c r="U90" s="16"/>
      <c r="V90" s="15"/>
    </row>
    <row r="91" spans="2:22" x14ac:dyDescent="0.3">
      <c r="B91" s="3">
        <v>94</v>
      </c>
      <c r="C91" s="3" t="s">
        <v>46</v>
      </c>
      <c r="D91" s="3" t="s">
        <v>50</v>
      </c>
      <c r="E91" s="3">
        <v>429</v>
      </c>
      <c r="F91" s="3" t="s">
        <v>7</v>
      </c>
      <c r="G91" s="3">
        <v>22.4</v>
      </c>
      <c r="H91" s="3">
        <v>4</v>
      </c>
      <c r="I91" s="3" t="s">
        <v>12</v>
      </c>
      <c r="J91" s="3">
        <v>1</v>
      </c>
      <c r="K91" s="6">
        <f>IF(Table5[[#This Row],[Widok]]=1,12%,0)</f>
        <v>0.12</v>
      </c>
      <c r="L91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91" s="6">
        <f>IF(Table5[[#This Row],[Metraż]]&lt;30,7%,IF(Table5[[#This Row],[Metraż]]&gt;35,-7%,0))</f>
        <v>7.0000000000000007E-2</v>
      </c>
      <c r="N91" s="5">
        <f>IF(Table5[[#This Row],[Skrzydło]]="Słowackiego",(1+SUM(Table5[[#This Row],[Ocena widok*]:[Ocena wielkość]]))*$F$105,(1+SUM(Table5[[#This Row],[Ocena widok*]:[Ocena wielkość]]))*$F$105*1.05)</f>
        <v>33775.5</v>
      </c>
      <c r="O91" s="5">
        <f>IF(Table5[[#This Row],[Status]]="sprzedane","sprzedane",Table5[[#This Row],[Cena całkowita netto]]-Table5[[#This Row],[Cena Fit Out]])</f>
        <v>653083.19999999995</v>
      </c>
      <c r="P91" s="5">
        <f>IF(Table5[[#This Row],[Status]]="sprzedane","sprzedane",$F$106*Table5[[#This Row],[Metraż]])</f>
        <v>103488</v>
      </c>
      <c r="Q91" s="11">
        <f>IF(Table5[[#This Row],[Status]]="sprzedane","sprzedane",Table5[[#This Row],[Cena całkowita netto]]/Table5[[#This Row],[Metraż]])</f>
        <v>33775.5</v>
      </c>
      <c r="R91" s="11">
        <f>IF(Table5[[#This Row],[Status]]="sprzedane","sprzedane",Table5[[#This Row],[Metraż]]*Table5[[#This Row],[Współczynnik]])</f>
        <v>756571.2</v>
      </c>
      <c r="T91" s="16"/>
      <c r="U91" s="16"/>
      <c r="V91" s="15"/>
    </row>
    <row r="92" spans="2:22" x14ac:dyDescent="0.3">
      <c r="B92" s="3">
        <v>95</v>
      </c>
      <c r="C92" s="3" t="s">
        <v>46</v>
      </c>
      <c r="D92" s="3" t="s">
        <v>50</v>
      </c>
      <c r="E92" s="3">
        <v>430</v>
      </c>
      <c r="F92" s="3" t="s">
        <v>8</v>
      </c>
      <c r="G92" s="3">
        <v>22.7</v>
      </c>
      <c r="H92" s="3">
        <v>4</v>
      </c>
      <c r="I92" s="3" t="s">
        <v>12</v>
      </c>
      <c r="J92" s="3">
        <v>1</v>
      </c>
      <c r="K92" s="6">
        <f>IF(Table5[[#This Row],[Widok]]=1,12%,0)</f>
        <v>0.12</v>
      </c>
      <c r="L92" s="6">
        <f>IF(Table5[[#This Row],[Piętro]]=1,0,IF(Table5[[#This Row],[Piętro]]=2,2.5%,IF(Table5[[#This Row],[Piętro]]=3,5%,IF(Table5[[#This Row],[Piętro]]=4,7.5%,IF(Table5[[#This Row],[Piętro]]=5,10%,IF(Table5[[#This Row],[Piętro]]=6,12.5%))))))</f>
        <v>7.4999999999999997E-2</v>
      </c>
      <c r="M92" s="6">
        <f>IF(Table5[[#This Row],[Metraż]]&lt;30,7%,IF(Table5[[#This Row],[Metraż]]&gt;35,-7%,0))</f>
        <v>7.0000000000000007E-2</v>
      </c>
      <c r="N92" s="5">
        <f>IF(Table5[[#This Row],[Skrzydło]]="Słowackiego",(1+SUM(Table5[[#This Row],[Ocena widok*]:[Ocena wielkość]]))*$F$105,(1+SUM(Table5[[#This Row],[Ocena widok*]:[Ocena wielkość]]))*$F$105*1.05)</f>
        <v>33775.5</v>
      </c>
      <c r="O92" s="5">
        <f>IF(Table5[[#This Row],[Status]]="sprzedane","sprzedane",Table5[[#This Row],[Cena całkowita netto]]-Table5[[#This Row],[Cena Fit Out]])</f>
        <v>661829.85</v>
      </c>
      <c r="P92" s="5">
        <f>IF(Table5[[#This Row],[Status]]="sprzedane","sprzedane",$F$106*Table5[[#This Row],[Metraż]])</f>
        <v>104874</v>
      </c>
      <c r="Q92" s="11">
        <f>IF(Table5[[#This Row],[Status]]="sprzedane","sprzedane",Table5[[#This Row],[Cena całkowita netto]]/Table5[[#This Row],[Metraż]])</f>
        <v>33775.5</v>
      </c>
      <c r="R92" s="11">
        <f>IF(Table5[[#This Row],[Status]]="sprzedane","sprzedane",Table5[[#This Row],[Metraż]]*Table5[[#This Row],[Współczynnik]])</f>
        <v>766703.85</v>
      </c>
      <c r="T92" s="16"/>
      <c r="U92" s="16"/>
      <c r="V92" s="15"/>
    </row>
    <row r="93" spans="2:22" x14ac:dyDescent="0.3">
      <c r="B93" s="3">
        <v>116</v>
      </c>
      <c r="C93" s="3" t="s">
        <v>46</v>
      </c>
      <c r="D93" s="3" t="s">
        <v>51</v>
      </c>
      <c r="E93" s="3">
        <v>501</v>
      </c>
      <c r="F93" s="3" t="s">
        <v>7</v>
      </c>
      <c r="G93" s="3">
        <v>35.6</v>
      </c>
      <c r="H93" s="3">
        <v>5</v>
      </c>
      <c r="I93" s="3" t="s">
        <v>18</v>
      </c>
      <c r="J93" s="3">
        <v>0</v>
      </c>
      <c r="K93" s="6">
        <f>IF(Table5[[#This Row],[Widok]]=1,12%,0)</f>
        <v>0</v>
      </c>
      <c r="L93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93" s="6">
        <f>IF(Table5[[#This Row],[Metraż]]&lt;30,7%,IF(Table5[[#This Row],[Metraż]]&gt;35,-7%,0))</f>
        <v>-7.0000000000000007E-2</v>
      </c>
      <c r="N93" s="5">
        <f>IF(Table5[[#This Row],[Skrzydło]]="Słowackiego",(1+SUM(Table5[[#This Row],[Ocena widok*]:[Ocena wielkość]]))*$F$105,(1+SUM(Table5[[#This Row],[Ocena widok*]:[Ocena wielkość]]))*$F$105*1.05)</f>
        <v>27501</v>
      </c>
      <c r="O93" s="5" t="str">
        <f>IF(Table5[[#This Row],[Status]]="sprzedane","sprzedane",Table5[[#This Row],[Cena całkowita netto]]-Table5[[#This Row],[Cena Fit Out]])</f>
        <v>sprzedane</v>
      </c>
      <c r="P93" s="5" t="str">
        <f>IF(Table5[[#This Row],[Status]]="sprzedane","sprzedane",$F$106*Table5[[#This Row],[Metraż]])</f>
        <v>sprzedane</v>
      </c>
      <c r="Q93" s="11" t="str">
        <f>IF(Table5[[#This Row],[Status]]="sprzedane","sprzedane",Table5[[#This Row],[Cena całkowita netto]]/Table5[[#This Row],[Metraż]])</f>
        <v>sprzedane</v>
      </c>
      <c r="R93" s="11" t="str">
        <f>IF(Table5[[#This Row],[Status]]="sprzedane","sprzedane",Table5[[#This Row],[Metraż]]*Table5[[#This Row],[Współczynnik]])</f>
        <v>sprzedane</v>
      </c>
      <c r="T93" s="16"/>
      <c r="U93" s="16"/>
      <c r="V93" s="15"/>
    </row>
    <row r="94" spans="2:22" x14ac:dyDescent="0.3">
      <c r="B94" s="3">
        <v>117</v>
      </c>
      <c r="C94" s="3" t="s">
        <v>46</v>
      </c>
      <c r="D94" s="3" t="s">
        <v>51</v>
      </c>
      <c r="E94" s="3">
        <v>507</v>
      </c>
      <c r="F94" s="3" t="s">
        <v>7</v>
      </c>
      <c r="G94" s="3">
        <v>54.2</v>
      </c>
      <c r="H94" s="3">
        <v>5</v>
      </c>
      <c r="I94" s="3" t="s">
        <v>19</v>
      </c>
      <c r="J94" s="3">
        <v>0</v>
      </c>
      <c r="K94" s="6">
        <f>IF(Table5[[#This Row],[Widok]]=1,12%,0)</f>
        <v>0</v>
      </c>
      <c r="L94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94" s="6">
        <f>IF(Table5[[#This Row],[Metraż]]&lt;30,7%,IF(Table5[[#This Row],[Metraż]]&gt;35,-7%,0))</f>
        <v>-7.0000000000000007E-2</v>
      </c>
      <c r="N94" s="5">
        <f>IF(Table5[[#This Row],[Skrzydło]]="Słowackiego",(1+SUM(Table5[[#This Row],[Ocena widok*]:[Ocena wielkość]]))*$F$105,(1+SUM(Table5[[#This Row],[Ocena widok*]:[Ocena wielkość]]))*$F$105*1.05)</f>
        <v>27501</v>
      </c>
      <c r="O94" s="5" t="str">
        <f>IF(Table5[[#This Row],[Status]]="sprzedane","sprzedane",Table5[[#This Row],[Cena całkowita netto]]-Table5[[#This Row],[Cena Fit Out]])</f>
        <v>sprzedane</v>
      </c>
      <c r="P94" s="5" t="str">
        <f>IF(Table5[[#This Row],[Status]]="sprzedane","sprzedane",$F$106*Table5[[#This Row],[Metraż]])</f>
        <v>sprzedane</v>
      </c>
      <c r="Q94" s="11" t="str">
        <f>IF(Table5[[#This Row],[Status]]="sprzedane","sprzedane",Table5[[#This Row],[Cena całkowita netto]]/Table5[[#This Row],[Metraż]])</f>
        <v>sprzedane</v>
      </c>
      <c r="R94" s="11" t="str">
        <f>IF(Table5[[#This Row],[Status]]="sprzedane","sprzedane",Table5[[#This Row],[Metraż]]*Table5[[#This Row],[Współczynnik]])</f>
        <v>sprzedane</v>
      </c>
      <c r="T94" s="16"/>
      <c r="U94" s="16"/>
      <c r="V94" s="15"/>
    </row>
    <row r="95" spans="2:22" x14ac:dyDescent="0.3">
      <c r="B95" s="3">
        <v>118</v>
      </c>
      <c r="C95" s="3" t="s">
        <v>46</v>
      </c>
      <c r="D95" s="3" t="s">
        <v>51</v>
      </c>
      <c r="E95" s="3">
        <v>508</v>
      </c>
      <c r="F95" s="3" t="s">
        <v>8</v>
      </c>
      <c r="G95" s="3">
        <v>40.200000000000003</v>
      </c>
      <c r="H95" s="3">
        <v>5</v>
      </c>
      <c r="I95" s="3" t="s">
        <v>18</v>
      </c>
      <c r="J95" s="3">
        <v>0</v>
      </c>
      <c r="K95" s="6">
        <f>IF(Table5[[#This Row],[Widok]]=1,12%,0)</f>
        <v>0</v>
      </c>
      <c r="L95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95" s="6">
        <f>IF(Table5[[#This Row],[Metraż]]&lt;30,7%,IF(Table5[[#This Row],[Metraż]]&gt;35,-7%,0))</f>
        <v>-7.0000000000000007E-2</v>
      </c>
      <c r="N95" s="5">
        <f>IF(Table5[[#This Row],[Skrzydło]]="Słowackiego",(1+SUM(Table5[[#This Row],[Ocena widok*]:[Ocena wielkość]]))*$F$105,(1+SUM(Table5[[#This Row],[Ocena widok*]:[Ocena wielkość]]))*$F$105*1.05)</f>
        <v>27501</v>
      </c>
      <c r="O95" s="5" t="str">
        <f>IF(Table5[[#This Row],[Status]]="sprzedane","sprzedane",Table5[[#This Row],[Cena całkowita netto]]-Table5[[#This Row],[Cena Fit Out]])</f>
        <v>sprzedane</v>
      </c>
      <c r="P95" s="5" t="str">
        <f>IF(Table5[[#This Row],[Status]]="sprzedane","sprzedane",$F$106*Table5[[#This Row],[Metraż]])</f>
        <v>sprzedane</v>
      </c>
      <c r="Q95" s="11" t="str">
        <f>IF(Table5[[#This Row],[Status]]="sprzedane","sprzedane",Table5[[#This Row],[Cena całkowita netto]]/Table5[[#This Row],[Metraż]])</f>
        <v>sprzedane</v>
      </c>
      <c r="R95" s="11" t="str">
        <f>IF(Table5[[#This Row],[Status]]="sprzedane","sprzedane",Table5[[#This Row],[Metraż]]*Table5[[#This Row],[Współczynnik]])</f>
        <v>sprzedane</v>
      </c>
      <c r="T95" s="16"/>
      <c r="U95" s="16"/>
      <c r="V95" s="15"/>
    </row>
    <row r="96" spans="2:22" x14ac:dyDescent="0.3">
      <c r="B96" s="3">
        <v>119</v>
      </c>
      <c r="C96" s="3" t="s">
        <v>46</v>
      </c>
      <c r="D96" s="3" t="s">
        <v>51</v>
      </c>
      <c r="E96" s="3">
        <v>511</v>
      </c>
      <c r="F96" s="3" t="s">
        <v>7</v>
      </c>
      <c r="G96" s="3">
        <v>32.9</v>
      </c>
      <c r="H96" s="3">
        <v>5</v>
      </c>
      <c r="I96" s="3" t="s">
        <v>17</v>
      </c>
      <c r="J96" s="3">
        <v>1</v>
      </c>
      <c r="K96" s="6">
        <f>IF(Table5[[#This Row],[Widok]]=1,12%,0)</f>
        <v>0.12</v>
      </c>
      <c r="L96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96" s="6">
        <f>IF(Table5[[#This Row],[Metraż]]&lt;30,7%,IF(Table5[[#This Row],[Metraż]]&gt;35,-7%,0))</f>
        <v>0</v>
      </c>
      <c r="N96" s="5">
        <f>IF(Table5[[#This Row],[Skrzydło]]="Słowackiego",(1+SUM(Table5[[#This Row],[Ocena widok*]:[Ocena wielkość]]))*$F$105,(1+SUM(Table5[[#This Row],[Ocena widok*]:[Ocena wielkość]]))*$F$105*1.05)</f>
        <v>32574</v>
      </c>
      <c r="O96" s="5" t="str">
        <f>IF(Table5[[#This Row],[Status]]="sprzedane","sprzedane",Table5[[#This Row],[Cena całkowita netto]]-Table5[[#This Row],[Cena Fit Out]])</f>
        <v>sprzedane</v>
      </c>
      <c r="P96" s="5" t="str">
        <f>IF(Table5[[#This Row],[Status]]="sprzedane","sprzedane",$F$106*Table5[[#This Row],[Metraż]])</f>
        <v>sprzedane</v>
      </c>
      <c r="Q96" s="11" t="str">
        <f>IF(Table5[[#This Row],[Status]]="sprzedane","sprzedane",Table5[[#This Row],[Cena całkowita netto]]/Table5[[#This Row],[Metraż]])</f>
        <v>sprzedane</v>
      </c>
      <c r="R96" s="11" t="str">
        <f>IF(Table5[[#This Row],[Status]]="sprzedane","sprzedane",Table5[[#This Row],[Metraż]]*Table5[[#This Row],[Współczynnik]])</f>
        <v>sprzedane</v>
      </c>
      <c r="T96" s="16"/>
      <c r="U96" s="16"/>
      <c r="V96" s="15"/>
    </row>
    <row r="97" spans="2:22" x14ac:dyDescent="0.3">
      <c r="B97" s="3">
        <v>120</v>
      </c>
      <c r="C97" s="3" t="s">
        <v>46</v>
      </c>
      <c r="D97" s="3" t="s">
        <v>51</v>
      </c>
      <c r="E97" s="3">
        <v>519</v>
      </c>
      <c r="F97" s="3" t="s">
        <v>7</v>
      </c>
      <c r="G97" s="3">
        <v>42</v>
      </c>
      <c r="H97" s="3">
        <v>5</v>
      </c>
      <c r="I97" s="3" t="s">
        <v>19</v>
      </c>
      <c r="J97" s="3">
        <v>0</v>
      </c>
      <c r="K97" s="6">
        <f>IF(Table5[[#This Row],[Widok]]=1,12%,0)</f>
        <v>0</v>
      </c>
      <c r="L97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97" s="6">
        <f>IF(Table5[[#This Row],[Metraż]]&lt;30,7%,IF(Table5[[#This Row],[Metraż]]&gt;35,-7%,0))</f>
        <v>-7.0000000000000007E-2</v>
      </c>
      <c r="N97" s="5">
        <f>IF(Table5[[#This Row],[Skrzydło]]="Słowackiego",(1+SUM(Table5[[#This Row],[Ocena widok*]:[Ocena wielkość]]))*$F$105,(1+SUM(Table5[[#This Row],[Ocena widok*]:[Ocena wielkość]]))*$F$105*1.05)</f>
        <v>27501</v>
      </c>
      <c r="O97" s="5" t="str">
        <f>IF(Table5[[#This Row],[Status]]="sprzedane","sprzedane",Table5[[#This Row],[Cena całkowita netto]]-Table5[[#This Row],[Cena Fit Out]])</f>
        <v>sprzedane</v>
      </c>
      <c r="P97" s="5" t="str">
        <f>IF(Table5[[#This Row],[Status]]="sprzedane","sprzedane",$F$106*Table5[[#This Row],[Metraż]])</f>
        <v>sprzedane</v>
      </c>
      <c r="Q97" s="11" t="str">
        <f>IF(Table5[[#This Row],[Status]]="sprzedane","sprzedane",Table5[[#This Row],[Cena całkowita netto]]/Table5[[#This Row],[Metraż]])</f>
        <v>sprzedane</v>
      </c>
      <c r="R97" s="11" t="str">
        <f>IF(Table5[[#This Row],[Status]]="sprzedane","sprzedane",Table5[[#This Row],[Metraż]]*Table5[[#This Row],[Współczynnik]])</f>
        <v>sprzedane</v>
      </c>
      <c r="T97" s="16"/>
      <c r="U97" s="16"/>
      <c r="V97" s="15"/>
    </row>
    <row r="98" spans="2:22" x14ac:dyDescent="0.3">
      <c r="B98" s="3">
        <v>121</v>
      </c>
      <c r="C98" s="3" t="s">
        <v>46</v>
      </c>
      <c r="D98" s="3" t="s">
        <v>50</v>
      </c>
      <c r="E98" s="3">
        <v>520</v>
      </c>
      <c r="F98" s="3" t="s">
        <v>8</v>
      </c>
      <c r="G98" s="3">
        <v>34.200000000000003</v>
      </c>
      <c r="H98" s="3">
        <v>5</v>
      </c>
      <c r="I98" s="3" t="s">
        <v>16</v>
      </c>
      <c r="J98" s="3">
        <v>0</v>
      </c>
      <c r="K98" s="6">
        <f>IF(Table5[[#This Row],[Widok]]=1,12%,0)</f>
        <v>0</v>
      </c>
      <c r="L98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98" s="6">
        <f>IF(Table5[[#This Row],[Metraż]]&lt;30,7%,IF(Table5[[#This Row],[Metraż]]&gt;35,-7%,0))</f>
        <v>0</v>
      </c>
      <c r="N98" s="5">
        <f>IF(Table5[[#This Row],[Skrzydło]]="Słowackiego",(1+SUM(Table5[[#This Row],[Ocena widok*]:[Ocena wielkość]]))*$F$105,(1+SUM(Table5[[#This Row],[Ocena widok*]:[Ocena wielkość]]))*$F$105*1.05)</f>
        <v>29370.000000000004</v>
      </c>
      <c r="O98" s="5">
        <f>IF(Table5[[#This Row],[Status]]="sprzedane","sprzedane",Table5[[#This Row],[Cena całkowita netto]]-Table5[[#This Row],[Cena Fit Out]])</f>
        <v>846450.00000000023</v>
      </c>
      <c r="P98" s="5">
        <f>IF(Table5[[#This Row],[Status]]="sprzedane","sprzedane",$F$106*Table5[[#This Row],[Metraż]])</f>
        <v>158004</v>
      </c>
      <c r="Q98" s="11">
        <f>IF(Table5[[#This Row],[Status]]="sprzedane","sprzedane",Table5[[#This Row],[Cena całkowita netto]]/Table5[[#This Row],[Metraż]])</f>
        <v>29370.000000000004</v>
      </c>
      <c r="R98" s="11">
        <f>IF(Table5[[#This Row],[Status]]="sprzedane","sprzedane",Table5[[#This Row],[Metraż]]*Table5[[#This Row],[Współczynnik]])</f>
        <v>1004454.0000000002</v>
      </c>
      <c r="T98" s="16"/>
      <c r="U98" s="16"/>
      <c r="V98" s="15"/>
    </row>
    <row r="99" spans="2:22" x14ac:dyDescent="0.3">
      <c r="B99" s="3">
        <v>122</v>
      </c>
      <c r="C99" s="3" t="s">
        <v>46</v>
      </c>
      <c r="D99" s="3" t="s">
        <v>51</v>
      </c>
      <c r="E99" s="3">
        <v>525</v>
      </c>
      <c r="F99" s="3" t="s">
        <v>7</v>
      </c>
      <c r="G99" s="3">
        <v>25.9</v>
      </c>
      <c r="H99" s="3">
        <v>5</v>
      </c>
      <c r="I99" s="3" t="s">
        <v>12</v>
      </c>
      <c r="J99" s="3">
        <v>1</v>
      </c>
      <c r="K99" s="6">
        <f>IF(Table5[[#This Row],[Widok]]=1,12%,0)</f>
        <v>0.12</v>
      </c>
      <c r="L99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99" s="6">
        <f>IF(Table5[[#This Row],[Metraż]]&lt;30,7%,IF(Table5[[#This Row],[Metraż]]&gt;35,-7%,0))</f>
        <v>7.0000000000000007E-2</v>
      </c>
      <c r="N99" s="5">
        <f>IF(Table5[[#This Row],[Skrzydło]]="Słowackiego",(1+SUM(Table5[[#This Row],[Ocena widok*]:[Ocena wielkość]]))*$F$105,(1+SUM(Table5[[#This Row],[Ocena widok*]:[Ocena wielkość]]))*$F$105*1.05)</f>
        <v>34443</v>
      </c>
      <c r="O99" s="5" t="str">
        <f>IF(Table5[[#This Row],[Status]]="sprzedane","sprzedane",Table5[[#This Row],[Cena całkowita netto]]-Table5[[#This Row],[Cena Fit Out]])</f>
        <v>sprzedane</v>
      </c>
      <c r="P99" s="5" t="str">
        <f>IF(Table5[[#This Row],[Status]]="sprzedane","sprzedane",$F$106*Table5[[#This Row],[Metraż]])</f>
        <v>sprzedane</v>
      </c>
      <c r="Q99" s="11" t="str">
        <f>IF(Table5[[#This Row],[Status]]="sprzedane","sprzedane",Table5[[#This Row],[Cena całkowita netto]]/Table5[[#This Row],[Metraż]])</f>
        <v>sprzedane</v>
      </c>
      <c r="R99" s="11" t="str">
        <f>IF(Table5[[#This Row],[Status]]="sprzedane","sprzedane",Table5[[#This Row],[Metraż]]*Table5[[#This Row],[Współczynnik]])</f>
        <v>sprzedane</v>
      </c>
      <c r="T99" s="16"/>
      <c r="U99" s="16"/>
      <c r="V99" s="15"/>
    </row>
    <row r="100" spans="2:22" x14ac:dyDescent="0.3">
      <c r="B100" s="3">
        <v>123</v>
      </c>
      <c r="C100" s="3" t="s">
        <v>46</v>
      </c>
      <c r="D100" s="3" t="s">
        <v>51</v>
      </c>
      <c r="E100" s="3">
        <v>527</v>
      </c>
      <c r="F100" s="3" t="s">
        <v>7</v>
      </c>
      <c r="G100" s="3">
        <v>25.2</v>
      </c>
      <c r="H100" s="3">
        <v>5</v>
      </c>
      <c r="I100" s="3" t="s">
        <v>15</v>
      </c>
      <c r="J100" s="3">
        <v>1</v>
      </c>
      <c r="K100" s="6">
        <f>IF(Table5[[#This Row],[Widok]]=1,12%,0)</f>
        <v>0.12</v>
      </c>
      <c r="L100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100" s="6">
        <f>IF(Table5[[#This Row],[Metraż]]&lt;30,7%,IF(Table5[[#This Row],[Metraż]]&gt;35,-7%,0))</f>
        <v>7.0000000000000007E-2</v>
      </c>
      <c r="N100" s="5">
        <f>IF(Table5[[#This Row],[Skrzydło]]="Słowackiego",(1+SUM(Table5[[#This Row],[Ocena widok*]:[Ocena wielkość]]))*$F$105,(1+SUM(Table5[[#This Row],[Ocena widok*]:[Ocena wielkość]]))*$F$105*1.05)</f>
        <v>34443</v>
      </c>
      <c r="O100" s="5" t="str">
        <f>IF(Table5[[#This Row],[Status]]="sprzedane","sprzedane",Table5[[#This Row],[Cena całkowita netto]]-Table5[[#This Row],[Cena Fit Out]])</f>
        <v>sprzedane</v>
      </c>
      <c r="P100" s="5" t="str">
        <f>IF(Table5[[#This Row],[Status]]="sprzedane","sprzedane",$F$106*Table5[[#This Row],[Metraż]])</f>
        <v>sprzedane</v>
      </c>
      <c r="Q100" s="11" t="str">
        <f>IF(Table5[[#This Row],[Status]]="sprzedane","sprzedane",Table5[[#This Row],[Cena całkowita netto]]/Table5[[#This Row],[Metraż]])</f>
        <v>sprzedane</v>
      </c>
      <c r="R100" s="11" t="str">
        <f>IF(Table5[[#This Row],[Status]]="sprzedane","sprzedane",Table5[[#This Row],[Metraż]]*Table5[[#This Row],[Współczynnik]])</f>
        <v>sprzedane</v>
      </c>
      <c r="T100" s="16"/>
      <c r="U100" s="16"/>
      <c r="V100" s="15"/>
    </row>
    <row r="101" spans="2:22" x14ac:dyDescent="0.3">
      <c r="B101" s="3">
        <v>124</v>
      </c>
      <c r="C101" s="3" t="s">
        <v>46</v>
      </c>
      <c r="D101" s="3" t="s">
        <v>50</v>
      </c>
      <c r="E101" s="3">
        <v>528</v>
      </c>
      <c r="F101" s="3" t="s">
        <v>8</v>
      </c>
      <c r="G101" s="3">
        <v>25.1</v>
      </c>
      <c r="H101" s="3">
        <v>5</v>
      </c>
      <c r="I101" s="3" t="s">
        <v>15</v>
      </c>
      <c r="J101" s="3">
        <v>1</v>
      </c>
      <c r="K101" s="6">
        <f>IF(Table5[[#This Row],[Widok]]=1,12%,0)</f>
        <v>0.12</v>
      </c>
      <c r="L101" s="6">
        <f>IF(Table5[[#This Row],[Piętro]]=1,0,IF(Table5[[#This Row],[Piętro]]=2,2.5%,IF(Table5[[#This Row],[Piętro]]=3,5%,IF(Table5[[#This Row],[Piętro]]=4,7.5%,IF(Table5[[#This Row],[Piętro]]=5,10%,IF(Table5[[#This Row],[Piętro]]=6,12.5%))))))</f>
        <v>0.1</v>
      </c>
      <c r="M101" s="6">
        <f>IF(Table5[[#This Row],[Metraż]]&lt;30,7%,IF(Table5[[#This Row],[Metraż]]&gt;35,-7%,0))</f>
        <v>7.0000000000000007E-2</v>
      </c>
      <c r="N101" s="5">
        <f>IF(Table5[[#This Row],[Skrzydło]]="Słowackiego",(1+SUM(Table5[[#This Row],[Ocena widok*]:[Ocena wielkość]]))*$F$105,(1+SUM(Table5[[#This Row],[Ocena widok*]:[Ocena wielkość]]))*$F$105*1.05)</f>
        <v>34443</v>
      </c>
      <c r="O101" s="5">
        <f>IF(Table5[[#This Row],[Status]]="sprzedane","sprzedane",Table5[[#This Row],[Cena całkowita netto]]-Table5[[#This Row],[Cena Fit Out]])</f>
        <v>748557.3</v>
      </c>
      <c r="P101" s="5">
        <f>IF(Table5[[#This Row],[Status]]="sprzedane","sprzedane",$F$106*Table5[[#This Row],[Metraż]])</f>
        <v>115962</v>
      </c>
      <c r="Q101" s="11">
        <f>IF(Table5[[#This Row],[Status]]="sprzedane","sprzedane",Table5[[#This Row],[Cena całkowita netto]]/Table5[[#This Row],[Metraż]])</f>
        <v>34443</v>
      </c>
      <c r="R101" s="11">
        <f>IF(Table5[[#This Row],[Status]]="sprzedane","sprzedane",Table5[[#This Row],[Metraż]]*Table5[[#This Row],[Współczynnik]])</f>
        <v>864519.3</v>
      </c>
      <c r="T101" s="16"/>
      <c r="U101" s="16"/>
      <c r="V101" s="15"/>
    </row>
    <row r="102" spans="2:22" x14ac:dyDescent="0.3">
      <c r="G102" s="12">
        <f>SUBTOTAL(9,G11:G101)</f>
        <v>2559.2999999999993</v>
      </c>
      <c r="J102" s="3"/>
      <c r="K102" s="3"/>
      <c r="L102" s="3"/>
      <c r="M102" s="3"/>
      <c r="N102" s="5"/>
      <c r="O102" s="12"/>
      <c r="P102" s="12"/>
      <c r="Q102" s="12"/>
      <c r="R102" s="12">
        <f>SUBTOTAL(9,R11:R101)</f>
        <v>45855474.450000003</v>
      </c>
    </row>
    <row r="103" spans="2:22" x14ac:dyDescent="0.3">
      <c r="Q103" s="11"/>
    </row>
    <row r="105" spans="2:22" s="17" customFormat="1" hidden="1" x14ac:dyDescent="0.3">
      <c r="B105" s="18" t="s">
        <v>36</v>
      </c>
      <c r="C105" s="18"/>
      <c r="D105" s="18"/>
      <c r="E105" s="18"/>
      <c r="F105" s="19">
        <v>26700</v>
      </c>
      <c r="G105" s="18"/>
      <c r="H105" s="18"/>
      <c r="I105" s="18"/>
      <c r="Q105" s="20"/>
      <c r="R105" s="21"/>
    </row>
    <row r="106" spans="2:22" s="17" customFormat="1" hidden="1" x14ac:dyDescent="0.3">
      <c r="B106" s="18" t="s">
        <v>44</v>
      </c>
      <c r="C106" s="18"/>
      <c r="D106" s="18"/>
      <c r="E106" s="18"/>
      <c r="F106" s="19">
        <v>4620</v>
      </c>
      <c r="G106" s="18"/>
      <c r="H106" s="18"/>
      <c r="I106" s="18"/>
      <c r="Q106" s="22"/>
      <c r="R106" s="21"/>
    </row>
    <row r="107" spans="2:22" x14ac:dyDescent="0.3">
      <c r="Q107" s="13"/>
    </row>
    <row r="108" spans="2:22" x14ac:dyDescent="0.3">
      <c r="Q108" s="13"/>
    </row>
    <row r="111" spans="2:22" x14ac:dyDescent="0.3">
      <c r="O111" s="14"/>
      <c r="P111" s="14"/>
      <c r="Q111" s="14"/>
      <c r="R111" s="14"/>
    </row>
  </sheetData>
  <pageMargins left="0.70866141732283472" right="0.70866141732283472" top="0.74803149606299213" bottom="0.74803149606299213" header="0.31496062992125984" footer="0.31496062992125984"/>
  <pageSetup scale="75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D2A5F48-76D7-48FC-B6F2-8B9D5E578B0E}">
          <x14:formula1>
            <xm:f>Sheet1!$A$1:$A$2</xm:f>
          </x14:formula1>
          <xm:sqref>C11:C101</xm:sqref>
        </x14:dataValidation>
        <x14:dataValidation type="list" allowBlank="1" showInputMessage="1" showErrorMessage="1" xr:uid="{A5299445-714E-46CB-8DA6-2EAC86303DAE}">
          <x14:formula1>
            <xm:f>Sheet1!$B$1:$B$3</xm:f>
          </x14:formula1>
          <xm:sqref>D11:D101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89B87-858A-4CC8-8F54-7348F0729C1E}">
  <dimension ref="A1:B3"/>
  <sheetViews>
    <sheetView workbookViewId="0">
      <selection activeCell="B4" sqref="B4"/>
    </sheetView>
  </sheetViews>
  <sheetFormatPr defaultRowHeight="14.4" x14ac:dyDescent="0.3"/>
  <cols>
    <col min="1" max="1" width="11.109375" bestFit="1" customWidth="1"/>
  </cols>
  <sheetData>
    <row r="1" spans="1:2" x14ac:dyDescent="0.3">
      <c r="A1" t="s">
        <v>46</v>
      </c>
      <c r="B1" t="s">
        <v>49</v>
      </c>
    </row>
    <row r="2" spans="1:2" x14ac:dyDescent="0.3">
      <c r="A2" t="s">
        <v>47</v>
      </c>
      <c r="B2" t="s">
        <v>50</v>
      </c>
    </row>
    <row r="3" spans="1:2" x14ac:dyDescent="0.3">
      <c r="B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Sheet3</vt:lpstr>
      <vt:lpstr>Sheet1</vt:lpstr>
      <vt:lpstr>Sheet3!Print_Area</vt:lpstr>
      <vt:lpstr>Sheet3!Print_Titles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Europlan sp. z o. o.</dc:creator>
  <cp:lastModifiedBy>Wieslaw, Krzysztof</cp:lastModifiedBy>
  <cp:lastPrinted>2025-03-01T10:56:18Z</cp:lastPrinted>
  <dcterms:created xsi:type="dcterms:W3CDTF">2023-11-09T10:20:41Z</dcterms:created>
  <dcterms:modified xsi:type="dcterms:W3CDTF">2025-03-03T12:27:31Z</dcterms:modified>
</cp:coreProperties>
</file>